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4"/>
  </bookViews>
  <sheets>
    <sheet name="分析总表" sheetId="1" r:id="rId1"/>
    <sheet name="分类汇总" sheetId="32" r:id="rId2"/>
    <sheet name="打印分拣单" sheetId="15" r:id="rId3"/>
    <sheet name="大正打印 (2)" sheetId="29" r:id="rId4"/>
    <sheet name="豆腐" sheetId="3" r:id="rId5"/>
    <sheet name="水果" sheetId="2" r:id="rId6"/>
    <sheet name="地下菜" sheetId="18" r:id="rId7"/>
    <sheet name="豆米" sheetId="28" r:id="rId8"/>
    <sheet name="豆芽" sheetId="19" r:id="rId9"/>
    <sheet name="菌菇" sheetId="20" r:id="rId10"/>
    <sheet name="库存" sheetId="10" r:id="rId11"/>
    <sheet name="莲藕" sheetId="22" r:id="rId12"/>
    <sheet name="龙老板" sheetId="23" r:id="rId13"/>
    <sheet name="龙老板1" sheetId="33" r:id="rId14"/>
    <sheet name="龙老板2" sheetId="34" r:id="rId15"/>
    <sheet name="蒜类" sheetId="24" r:id="rId16"/>
    <sheet name="叶菜" sheetId="25" r:id="rId17"/>
    <sheet name="玉米" sheetId="26" r:id="rId18"/>
    <sheet name="价格表" sheetId="12" r:id="rId19"/>
    <sheet name="原表" sheetId="16" r:id="rId20"/>
    <sheet name="别名查询" sheetId="17" r:id="rId21"/>
    <sheet name="使用说明" sheetId="35" r:id="rId22"/>
  </sheets>
  <definedNames>
    <definedName name="_xlnm._FilterDatabase" localSheetId="0" hidden="1">分析总表!$A$2:$XEN$583</definedName>
    <definedName name="_xlnm._FilterDatabase" localSheetId="2" hidden="1">打印分拣单!$2:$655</definedName>
    <definedName name="_xlnm._FilterDatabase" localSheetId="3" hidden="1">'大正打印 (2)'!$2:$150</definedName>
    <definedName name="_xlnm._FilterDatabase" localSheetId="5" hidden="1">水果!$A$2:$F$52</definedName>
    <definedName name="_xlnm._FilterDatabase" localSheetId="18" hidden="1">价格表!$A$3:$G$140</definedName>
    <definedName name="_xlnm._FilterDatabase" localSheetId="19" hidden="1">原表!$A$5:$P$158</definedName>
    <definedName name="_xlnm._FilterDatabase" localSheetId="20" hidden="1">别名查询!$A$3:$A$66</definedName>
    <definedName name="_xlnm._FilterDatabase" localSheetId="4" hidden="1">豆腐!$A$2:$G$53</definedName>
    <definedName name="_xlnm.Print_Titles" localSheetId="2">打印分拣单!$1:$2</definedName>
    <definedName name="_xlnm.Print_Titles" localSheetId="3">'大正打印 (2)'!$1:$2</definedName>
    <definedName name="_xlnm.Print_Area" localSheetId="5">水果!$A$1:$F$52</definedName>
    <definedName name="_xlnm.Print_Area" localSheetId="1">分类汇总!$B$1:$F$42</definedName>
  </definedNames>
  <calcPr calcId="191029"/>
  <pivotCaches>
    <pivotCache cacheId="0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<sst xmlns="http://schemas.openxmlformats.org/spreadsheetml/2006/main" count="3725" uniqueCount="383">
  <si>
    <t>采购计划总表</t>
  </si>
  <si>
    <t>序号</t>
  </si>
  <si>
    <t>分类</t>
  </si>
  <si>
    <t>名称</t>
  </si>
  <si>
    <t>单位</t>
  </si>
  <si>
    <t>下单数量</t>
  </si>
  <si>
    <t>备注</t>
  </si>
  <si>
    <t>客户名称</t>
  </si>
  <si>
    <t>实收数量</t>
  </si>
  <si>
    <t>销售单价</t>
  </si>
  <si>
    <t>销售金额</t>
  </si>
  <si>
    <t>胡萝卜</t>
  </si>
  <si>
    <t>斤</t>
  </si>
  <si>
    <t>红岭综合训练场</t>
  </si>
  <si>
    <t>所在位置</t>
  </si>
  <si>
    <t>品种数</t>
  </si>
  <si>
    <t>去皮玉米</t>
  </si>
  <si>
    <t>奇峰西区二大队</t>
  </si>
  <si>
    <t>嫩豆腐</t>
  </si>
  <si>
    <t>奇峰西区总单</t>
  </si>
  <si>
    <t>大青椒</t>
  </si>
  <si>
    <t>特院幼儿园</t>
  </si>
  <si>
    <t>红灯笼椒</t>
  </si>
  <si>
    <t>生菜</t>
  </si>
  <si>
    <t>象山学员六大队</t>
  </si>
  <si>
    <t>香菇</t>
  </si>
  <si>
    <t>大正食堂</t>
  </si>
  <si>
    <t>黄豆芽</t>
  </si>
  <si>
    <t>大正学员五大队</t>
  </si>
  <si>
    <t>大葱</t>
  </si>
  <si>
    <t>奇峰东区食堂三大队</t>
  </si>
  <si>
    <t>豆角</t>
  </si>
  <si>
    <t>奇峰东区食堂四大队</t>
  </si>
  <si>
    <t>大白菜</t>
  </si>
  <si>
    <t>港澳楼1</t>
  </si>
  <si>
    <t>玉米粒</t>
  </si>
  <si>
    <t>机关食堂</t>
  </si>
  <si>
    <t>西芹</t>
  </si>
  <si>
    <t>勤务营食堂</t>
  </si>
  <si>
    <t>上海青</t>
  </si>
  <si>
    <t>秀峰本部</t>
  </si>
  <si>
    <t>老南瓜</t>
  </si>
  <si>
    <t>秀峰二食堂</t>
  </si>
  <si>
    <t>去皮蒜米</t>
  </si>
  <si>
    <t>学员七大队（五通驻训）</t>
  </si>
  <si>
    <t>香葱</t>
  </si>
  <si>
    <t>象山学员一大队</t>
  </si>
  <si>
    <t>青蒜</t>
  </si>
  <si>
    <t>奇峰西区食堂一大队</t>
  </si>
  <si>
    <t>香蕉</t>
  </si>
  <si>
    <t>620个</t>
  </si>
  <si>
    <t>奇峰西区七大队</t>
  </si>
  <si>
    <t>贡梨</t>
  </si>
  <si>
    <t>学员八大队（青狮潭驻训）</t>
  </si>
  <si>
    <t>黑美人</t>
  </si>
  <si>
    <t>公安特勤专项集训队</t>
  </si>
  <si>
    <t>洋葱</t>
  </si>
  <si>
    <t>汇总</t>
  </si>
  <si>
    <t>黄瓜</t>
  </si>
  <si>
    <t>西红柿</t>
  </si>
  <si>
    <t>单品监控</t>
  </si>
  <si>
    <t>菠菜</t>
  </si>
  <si>
    <t>西兰花</t>
  </si>
  <si>
    <t>去皮小笋</t>
  </si>
  <si>
    <t>蕨菜</t>
  </si>
  <si>
    <t>莲藕</t>
  </si>
  <si>
    <t>莴笋</t>
  </si>
  <si>
    <t>螺丝椒</t>
  </si>
  <si>
    <t>白萝卜</t>
  </si>
  <si>
    <t>平包菜</t>
  </si>
  <si>
    <t>小红薯</t>
  </si>
  <si>
    <t>老姜</t>
  </si>
  <si>
    <t>美人椒</t>
  </si>
  <si>
    <t>夏橙</t>
  </si>
  <si>
    <t>330个</t>
  </si>
  <si>
    <t>带皮菠萝</t>
  </si>
  <si>
    <t>150个</t>
  </si>
  <si>
    <t>绿豆芽</t>
  </si>
  <si>
    <t>豌豆粒</t>
  </si>
  <si>
    <t>麒麟瓜</t>
  </si>
  <si>
    <t>水晶梨</t>
  </si>
  <si>
    <t>青线椒</t>
  </si>
  <si>
    <t>金针菇</t>
  </si>
  <si>
    <t>香菜</t>
  </si>
  <si>
    <t>冬瓜</t>
  </si>
  <si>
    <t>芹菜</t>
  </si>
  <si>
    <t>五香干</t>
  </si>
  <si>
    <t>带皮玉米</t>
  </si>
  <si>
    <t>小芋头</t>
  </si>
  <si>
    <t>毛节瓜</t>
  </si>
  <si>
    <t>娃娃菜</t>
  </si>
  <si>
    <t>千禧果</t>
  </si>
  <si>
    <t>小白菜</t>
  </si>
  <si>
    <t>朝天椒</t>
  </si>
  <si>
    <t>三220，四200</t>
  </si>
  <si>
    <t>三</t>
  </si>
  <si>
    <t>大红薯</t>
  </si>
  <si>
    <t>三125，四120</t>
  </si>
  <si>
    <t>土豆</t>
  </si>
  <si>
    <t>秀珍菇</t>
  </si>
  <si>
    <t>茄子</t>
  </si>
  <si>
    <t>有机花菜</t>
  </si>
  <si>
    <t>韭菜</t>
  </si>
  <si>
    <t>440根4两一个</t>
  </si>
  <si>
    <t>哈密瓜</t>
  </si>
  <si>
    <t>95根4两一根</t>
  </si>
  <si>
    <t>老豆腐</t>
  </si>
  <si>
    <t>西葫芦</t>
  </si>
  <si>
    <t>丝瓜</t>
  </si>
  <si>
    <t>铁包菜</t>
  </si>
  <si>
    <t>大青芒</t>
  </si>
  <si>
    <t>253个</t>
  </si>
  <si>
    <t>其中面点5斤</t>
  </si>
  <si>
    <t>海带结</t>
  </si>
  <si>
    <t>空心菜</t>
  </si>
  <si>
    <t>大紫薯</t>
  </si>
  <si>
    <t>油麦菜</t>
  </si>
  <si>
    <t>山东大姜</t>
  </si>
  <si>
    <t>蛋糕</t>
  </si>
  <si>
    <t>6个，蛋糕</t>
  </si>
  <si>
    <t>草莓</t>
  </si>
  <si>
    <t>毛白菜</t>
  </si>
  <si>
    <t>蒜苔</t>
  </si>
  <si>
    <t>杏鲍菇</t>
  </si>
  <si>
    <t>面点</t>
  </si>
  <si>
    <t>70根18队研学外出用</t>
  </si>
  <si>
    <t>小台芒</t>
  </si>
  <si>
    <t>420个3两左右一个估算重量</t>
  </si>
  <si>
    <t>200斤估算重量</t>
  </si>
  <si>
    <t>柠檬</t>
  </si>
  <si>
    <t>包</t>
  </si>
  <si>
    <t>沙姜</t>
  </si>
  <si>
    <t>290个</t>
  </si>
  <si>
    <t>油豆腐</t>
  </si>
  <si>
    <t>茶树菇</t>
  </si>
  <si>
    <t>鲜木耳</t>
  </si>
  <si>
    <t>千张</t>
  </si>
  <si>
    <t>仔姜</t>
  </si>
  <si>
    <t>黄皮青椒</t>
  </si>
  <si>
    <t>180个3两左右一个估算重量</t>
  </si>
  <si>
    <t>荷兰豆</t>
  </si>
  <si>
    <t>素鸡</t>
  </si>
  <si>
    <t>卤豆腐丝</t>
  </si>
  <si>
    <t>25个</t>
  </si>
  <si>
    <t>铁棍山药</t>
  </si>
  <si>
    <t>快菜</t>
  </si>
  <si>
    <t>去皮糯玉米</t>
  </si>
  <si>
    <t xml:space="preserve"> 60个</t>
  </si>
  <si>
    <t>老菜</t>
  </si>
  <si>
    <t>丝</t>
  </si>
  <si>
    <t>黄灯笼椒</t>
  </si>
  <si>
    <t xml:space="preserve"> 145根</t>
  </si>
  <si>
    <t>（八菱瓜）</t>
  </si>
  <si>
    <t>小芥菜</t>
  </si>
  <si>
    <t>100根</t>
  </si>
  <si>
    <t>香瓜</t>
  </si>
  <si>
    <t>175个</t>
  </si>
  <si>
    <t>总重</t>
  </si>
  <si>
    <t xml:space="preserve"> 下单计划数量</t>
  </si>
  <si>
    <t>水果</t>
  </si>
  <si>
    <t>(空白)</t>
  </si>
  <si>
    <t>水果 汇总</t>
  </si>
  <si>
    <t>总计</t>
  </si>
  <si>
    <t>品名</t>
  </si>
  <si>
    <t>数量</t>
  </si>
  <si>
    <t>大正食堂汇总</t>
  </si>
  <si>
    <t>大正食堂汇总0</t>
  </si>
  <si>
    <t>豆腐类采购单</t>
  </si>
  <si>
    <t>检查总数</t>
  </si>
  <si>
    <t>品类个数</t>
  </si>
  <si>
    <t>分拣号</t>
  </si>
  <si>
    <t>水果采购单</t>
  </si>
  <si>
    <t>地下菜 采购单</t>
  </si>
  <si>
    <t>豆米类 采购单</t>
  </si>
  <si>
    <t>豆芽类 采购单</t>
  </si>
  <si>
    <t>菌菇类 采购单</t>
  </si>
  <si>
    <t>库存单</t>
  </si>
  <si>
    <t>莲藕类 采购单</t>
  </si>
  <si>
    <t>龙老板 采购单</t>
  </si>
  <si>
    <t>龙老板1 采购单</t>
  </si>
  <si>
    <t>龙老板2 采购单</t>
  </si>
  <si>
    <t>蒜类 采购单</t>
  </si>
  <si>
    <t>叶菜类 采购单</t>
  </si>
  <si>
    <t>玉米类 采购单</t>
  </si>
  <si>
    <t>桂林营区副食品定价表</t>
  </si>
  <si>
    <t>执行日期：2025年4月1日--4月31日</t>
  </si>
  <si>
    <t>计算单位</t>
  </si>
  <si>
    <t>4月份</t>
  </si>
  <si>
    <t>供应商</t>
  </si>
  <si>
    <t>龙老板</t>
  </si>
  <si>
    <t>苦麦菜</t>
  </si>
  <si>
    <t>库存</t>
  </si>
  <si>
    <t>紫皮蒜</t>
  </si>
  <si>
    <t>蒜类</t>
  </si>
  <si>
    <t>独头蒜</t>
  </si>
  <si>
    <t>龙老板1</t>
  </si>
  <si>
    <t>苦瓜</t>
  </si>
  <si>
    <t>莲藕类</t>
  </si>
  <si>
    <t>豆芽类</t>
  </si>
  <si>
    <t>四季豆</t>
  </si>
  <si>
    <t>玉米类</t>
  </si>
  <si>
    <t>叶菜类</t>
  </si>
  <si>
    <t>韭黄</t>
  </si>
  <si>
    <t>龙老板2</t>
  </si>
  <si>
    <t>淮山</t>
  </si>
  <si>
    <t>地下菜</t>
  </si>
  <si>
    <t>海白菜</t>
  </si>
  <si>
    <t>海带丝</t>
  </si>
  <si>
    <t>大蒜头</t>
  </si>
  <si>
    <t>小紫薯</t>
  </si>
  <si>
    <t>大芋头</t>
  </si>
  <si>
    <t>三角豆腐</t>
  </si>
  <si>
    <t>豆腐</t>
  </si>
  <si>
    <t>油豆腐皮</t>
  </si>
  <si>
    <t>日本豆腐</t>
  </si>
  <si>
    <t>根</t>
  </si>
  <si>
    <t>煎豆腐</t>
  </si>
  <si>
    <t>魔芋豆腐</t>
  </si>
  <si>
    <t>千叶豆腐</t>
  </si>
  <si>
    <t>米豆腐</t>
  </si>
  <si>
    <t>青灯笼椒</t>
  </si>
  <si>
    <t>菌菇类</t>
  </si>
  <si>
    <t>口蘑</t>
  </si>
  <si>
    <t>豆米类</t>
  </si>
  <si>
    <t>去壳生板栗</t>
  </si>
  <si>
    <t>带壳生板栗</t>
  </si>
  <si>
    <t>带皮马蹄</t>
  </si>
  <si>
    <t>板栗南瓜</t>
  </si>
  <si>
    <t>紫苏</t>
  </si>
  <si>
    <t>毛豆</t>
  </si>
  <si>
    <t>毛豆粒</t>
  </si>
  <si>
    <t>苹果80果</t>
  </si>
  <si>
    <t>苹果90果</t>
  </si>
  <si>
    <t>白心火龙果</t>
  </si>
  <si>
    <t>沃柑</t>
  </si>
  <si>
    <t>油桃</t>
  </si>
  <si>
    <t>水果黄瓜</t>
  </si>
  <si>
    <t>圣女果</t>
  </si>
  <si>
    <t>木瓜</t>
  </si>
  <si>
    <t>水晶芒</t>
  </si>
  <si>
    <t>桂林副食品定价表</t>
  </si>
  <si>
    <t>执行日期：2024年12月1日- 12月31日</t>
  </si>
  <si>
    <t>询价市场：瓦窑菜市、冠超市</t>
  </si>
  <si>
    <t>询价时间：2024年11月23日</t>
  </si>
  <si>
    <t>蔬菜类下浮19%</t>
  </si>
  <si>
    <t>规格</t>
  </si>
  <si>
    <t>计量单位</t>
  </si>
  <si>
    <t>年度最低价</t>
  </si>
  <si>
    <t>上期市场价</t>
  </si>
  <si>
    <t>发改委价格(11.18)</t>
  </si>
  <si>
    <t>本期市场价</t>
  </si>
  <si>
    <t>市场选择</t>
  </si>
  <si>
    <t>最终定价</t>
  </si>
  <si>
    <t>瓦窑菜市</t>
  </si>
  <si>
    <t>冠超市</t>
  </si>
  <si>
    <t>最低价</t>
  </si>
  <si>
    <t>干水</t>
  </si>
  <si>
    <t>市场</t>
  </si>
  <si>
    <t>芹 菜</t>
  </si>
  <si>
    <t>菜花</t>
  </si>
  <si>
    <t>发改委</t>
  </si>
  <si>
    <t>西  芹</t>
  </si>
  <si>
    <t>超市</t>
  </si>
  <si>
    <t>生  菜</t>
  </si>
  <si>
    <t>蒜苗（青蒜）</t>
  </si>
  <si>
    <t>苦  瓜</t>
  </si>
  <si>
    <t>莲  藕</t>
  </si>
  <si>
    <t>莴  笋</t>
  </si>
  <si>
    <t>土  豆</t>
  </si>
  <si>
    <t>洋 葱</t>
  </si>
  <si>
    <t>甜玉米</t>
  </si>
  <si>
    <t>香  菜</t>
  </si>
  <si>
    <t>花菜</t>
  </si>
  <si>
    <t>1-2两</t>
  </si>
  <si>
    <t>千  张</t>
  </si>
  <si>
    <t>魔玉豆腐</t>
  </si>
  <si>
    <t>生板栗</t>
  </si>
  <si>
    <t>去壳</t>
  </si>
  <si>
    <t>带壳</t>
  </si>
  <si>
    <t>马蹄</t>
  </si>
  <si>
    <t>带皮（大果）</t>
  </si>
  <si>
    <t>小南瓜</t>
  </si>
  <si>
    <t>嫩南瓜</t>
  </si>
  <si>
    <t>苹果</t>
  </si>
  <si>
    <t>红富士80果</t>
  </si>
  <si>
    <t>一斤3个</t>
  </si>
  <si>
    <t>红富士90果</t>
  </si>
  <si>
    <t>香  蕉</t>
  </si>
  <si>
    <t>1斤3个左右</t>
  </si>
  <si>
    <t>整箱收货，可挑选坏果</t>
  </si>
  <si>
    <t>火龙果</t>
  </si>
  <si>
    <t>红心</t>
  </si>
  <si>
    <t>白心</t>
  </si>
  <si>
    <t>1*2个</t>
  </si>
  <si>
    <t>4两左右</t>
  </si>
  <si>
    <t>3斤左右</t>
  </si>
  <si>
    <t>黄金百香果</t>
  </si>
  <si>
    <t>10号</t>
  </si>
  <si>
    <t>大青枣</t>
  </si>
  <si>
    <t>红心柚</t>
  </si>
  <si>
    <t>脐橙</t>
  </si>
  <si>
    <t>脆柿</t>
  </si>
  <si>
    <t>砂糖橘</t>
  </si>
  <si>
    <t>金桔</t>
  </si>
  <si>
    <t>甘蔗</t>
  </si>
  <si>
    <t>带根带尾/不削皮</t>
  </si>
  <si>
    <t>龙眼</t>
  </si>
  <si>
    <t>柿饼</t>
  </si>
  <si>
    <t>假香梨</t>
  </si>
  <si>
    <t>小蜜橘</t>
  </si>
  <si>
    <t>南方蜜桔</t>
  </si>
  <si>
    <t>别名</t>
  </si>
  <si>
    <t>陆院</t>
  </si>
  <si>
    <t>香芹</t>
  </si>
  <si>
    <t>白菜</t>
  </si>
  <si>
    <t>小米椒</t>
  </si>
  <si>
    <t>独蒜</t>
  </si>
  <si>
    <t>大蒜叶</t>
  </si>
  <si>
    <t>南瓜</t>
  </si>
  <si>
    <t>黄心土豆</t>
  </si>
  <si>
    <t>玉米</t>
  </si>
  <si>
    <t>平包</t>
  </si>
  <si>
    <t>铁包</t>
  </si>
  <si>
    <t>长豆角</t>
  </si>
  <si>
    <t>芥菜</t>
  </si>
  <si>
    <t>大芥菜</t>
  </si>
  <si>
    <t>大蒜</t>
  </si>
  <si>
    <t>蒜米</t>
  </si>
  <si>
    <t>卤香干</t>
  </si>
  <si>
    <t>红线椒</t>
  </si>
  <si>
    <t>白蘑菇</t>
  </si>
  <si>
    <t>木耳</t>
  </si>
  <si>
    <t>板栗仁</t>
  </si>
  <si>
    <t>鲜板栗</t>
  </si>
  <si>
    <t>生姜</t>
  </si>
  <si>
    <t>毛豆米</t>
  </si>
  <si>
    <t>西生菜</t>
  </si>
  <si>
    <t>生包菜</t>
  </si>
  <si>
    <t>紫生菜</t>
  </si>
  <si>
    <t>紫包菜</t>
  </si>
  <si>
    <t>红叶生菜</t>
  </si>
  <si>
    <t>苦菊</t>
  </si>
  <si>
    <t>冰草</t>
  </si>
  <si>
    <t>猪肚菇</t>
  </si>
  <si>
    <t>猪肚菌</t>
  </si>
  <si>
    <t>老老豆腐</t>
  </si>
  <si>
    <t>菜心</t>
  </si>
  <si>
    <t>广东菜心</t>
  </si>
  <si>
    <t>千禧</t>
  </si>
  <si>
    <t>红心火龙果</t>
  </si>
  <si>
    <t>麒麟西瓜</t>
  </si>
  <si>
    <t>甜王西瓜</t>
  </si>
  <si>
    <t>芭蕉</t>
  </si>
  <si>
    <t>荔枝</t>
  </si>
  <si>
    <t>毛桃</t>
  </si>
  <si>
    <t>青红脆李</t>
  </si>
  <si>
    <t>青红李</t>
  </si>
  <si>
    <t>脆冠梨</t>
  </si>
  <si>
    <t>黑布李</t>
  </si>
  <si>
    <t>菠萝</t>
  </si>
  <si>
    <t>青芒</t>
  </si>
  <si>
    <t>青提</t>
  </si>
  <si>
    <t>一</t>
  </si>
  <si>
    <t>本表使用以下公式</t>
  </si>
  <si>
    <t>1、</t>
  </si>
  <si>
    <t>自动填充序号和表格公式</t>
  </si>
  <si>
    <t>IF(C3,"","",ROW()-2)</t>
  </si>
  <si>
    <t>IF(C3,"","",VLOOKUP.....</t>
  </si>
  <si>
    <t>条件格式等</t>
  </si>
  <si>
    <t>2、</t>
  </si>
  <si>
    <t>多重自检公式：防漏录单，自检部分为绿色表示该单位已记录数据，白色则还示录入据</t>
  </si>
  <si>
    <t>3、</t>
  </si>
  <si>
    <t>有公式的单元格进行保护锁定，如需修改，密码为123</t>
  </si>
  <si>
    <t>4、</t>
  </si>
  <si>
    <t>透视表进行分类汇总，根据数据需要进行分类并可汇总</t>
  </si>
  <si>
    <t>5、</t>
  </si>
  <si>
    <t>分类汇总设置：右键，分类汇总钩选，鼠标移至汇总单元格，待变成向右实心黑色箭头，点下鼠标，可更换字体颜色</t>
  </si>
  <si>
    <t>6、</t>
  </si>
  <si>
    <t>注意事项：每修改一次总表，必须以透视表进行刷新，否则数据不能自动更新。</t>
  </si>
  <si>
    <t>二</t>
  </si>
  <si>
    <t>分类汇总和横向彩色工作</t>
  </si>
  <si>
    <t>两种分类汇总表为不同类形分类，彩色分类表更为严格，所有公式不能出现乱码，否则将不会进行数据提取。</t>
  </si>
  <si>
    <t>透视表较为宽松，需注意品名和分类的统一性，操作时必须参考分类表，查看是否符合条件，再进行操作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</si>
</sst>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);[Red]\(0.00\)"/>
    <numFmt numFmtId="178" formatCode="0.00_ "/>
    <numFmt numFmtId="179" formatCode="#"/>
    <numFmt numFmtId="180" formatCode="m&quot;月&quot;d&quot;日&quot;;@"/>
  </numFmts>
  <fonts count="95"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方正粗黑宋简体"/>
      <charset val="134"/>
    </font>
    <font>
      <sz val="9"/>
      <color theme="1"/>
      <name val="方正粗黑宋简体"/>
      <charset val="134"/>
    </font>
    <font>
      <sz val="10"/>
      <color theme="1"/>
      <name val="方正粗黑宋简体"/>
      <charset val="134"/>
    </font>
    <font>
      <sz val="11"/>
      <color theme="1"/>
      <name val="方正粗黑宋简体"/>
      <charset val="134"/>
    </font>
    <font>
      <b/>
      <sz val="9"/>
      <color theme="1"/>
      <name val="方正粗黑宋简体"/>
      <charset val="134"/>
    </font>
    <font>
      <b/>
      <sz val="11"/>
      <name val="黑体"/>
      <charset val="134"/>
    </font>
    <font>
      <sz val="11"/>
      <name val="方正粗黑宋简体"/>
      <charset val="134"/>
    </font>
    <font>
      <sz val="11"/>
      <name val="黑体"/>
      <charset val="134"/>
    </font>
    <font>
      <sz val="8"/>
      <name val="黑体"/>
      <charset val="134"/>
    </font>
    <font>
      <b/>
      <sz val="14"/>
      <color theme="1"/>
      <name val="方正小标宋简体"/>
      <charset val="134"/>
    </font>
    <font>
      <sz val="8"/>
      <color theme="1"/>
      <name val="楷体"/>
      <charset val="134"/>
    </font>
    <font>
      <sz val="9"/>
      <color theme="1"/>
      <name val="楷体"/>
      <charset val="134"/>
    </font>
    <font>
      <b/>
      <sz val="9"/>
      <color theme="1"/>
      <name val="仿宋_GB2312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方正粗黑宋简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9"/>
      <name val="楷体_GB2312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b/>
      <sz val="20"/>
      <name val="宋体"/>
      <charset val="134"/>
      <scheme val="minor"/>
    </font>
    <font>
      <sz val="20"/>
      <name val="宋体"/>
      <charset val="134"/>
    </font>
    <font>
      <b/>
      <sz val="14"/>
      <name val="宋体"/>
      <charset val="134"/>
      <scheme val="major"/>
    </font>
    <font>
      <sz val="18"/>
      <name val="宋体"/>
      <charset val="134"/>
    </font>
    <font>
      <sz val="14"/>
      <name val="宋体"/>
      <charset val="134"/>
      <scheme val="major"/>
    </font>
    <font>
      <b/>
      <sz val="12"/>
      <name val="宋体"/>
      <charset val="134"/>
      <scheme val="major"/>
    </font>
    <font>
      <sz val="2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28"/>
      <name val="宋体"/>
      <charset val="134"/>
    </font>
    <font>
      <b/>
      <sz val="48"/>
      <name val="宋体"/>
      <charset val="134"/>
      <scheme val="minor"/>
    </font>
    <font>
      <b/>
      <sz val="28"/>
      <name val="宋体"/>
      <charset val="134"/>
      <scheme val="minor"/>
    </font>
    <font>
      <b/>
      <sz val="20"/>
      <name val="宋体"/>
      <charset val="134"/>
      <scheme val="major"/>
    </font>
    <font>
      <sz val="20"/>
      <name val="方正粗黑宋简体"/>
      <charset val="134"/>
    </font>
    <font>
      <b/>
      <sz val="24"/>
      <name val="方正粗黑宋简体"/>
      <charset val="134"/>
    </font>
    <font>
      <b/>
      <sz val="24"/>
      <name val="宋体"/>
      <charset val="134"/>
    </font>
    <font>
      <b/>
      <sz val="20"/>
      <name val="方正粗黑宋简体"/>
      <charset val="134"/>
    </font>
    <font>
      <b/>
      <sz val="18"/>
      <name val="方正粗黑宋简体"/>
      <charset val="134"/>
    </font>
    <font>
      <b/>
      <sz val="24"/>
      <name val="宋体"/>
      <charset val="134"/>
      <scheme val="minor"/>
    </font>
    <font>
      <sz val="20"/>
      <color rgb="FF000000"/>
      <name val="Arial"/>
      <charset val="204"/>
    </font>
    <font>
      <sz val="20"/>
      <color rgb="FF000000"/>
      <name val="华文细黑"/>
      <charset val="204"/>
    </font>
    <font>
      <sz val="20"/>
      <name val="华文细黑"/>
      <charset val="134"/>
    </font>
    <font>
      <b/>
      <sz val="24"/>
      <color rgb="FF000000"/>
      <name val="宋体"/>
      <charset val="134"/>
    </font>
    <font>
      <b/>
      <sz val="24"/>
      <color rgb="FF4B3F00"/>
      <name val="宋体"/>
      <charset val="134"/>
    </font>
    <font>
      <b/>
      <sz val="24"/>
      <color rgb="FF615B00"/>
      <name val="宋体"/>
      <charset val="134"/>
    </font>
    <font>
      <b/>
      <sz val="24"/>
      <color rgb="FF606000"/>
      <name val="宋体"/>
      <charset val="134"/>
    </font>
    <font>
      <sz val="20"/>
      <name val="SimSun"/>
      <charset val="134"/>
    </font>
    <font>
      <b/>
      <sz val="24"/>
      <color rgb="FF5F6200"/>
      <name val="宋体"/>
      <charset val="134"/>
    </font>
    <font>
      <b/>
      <sz val="24"/>
      <color rgb="FF4C4F00"/>
      <name val="宋体"/>
      <charset val="134"/>
    </font>
    <font>
      <b/>
      <sz val="24"/>
      <color rgb="FF000000"/>
      <name val="宋体"/>
      <charset val="204"/>
    </font>
    <font>
      <b/>
      <sz val="24"/>
      <color rgb="FFFF000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6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u/>
      <sz val="14"/>
      <color rgb="FF800080"/>
      <name val="宋体"/>
      <charset val="0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u/>
      <sz val="14"/>
      <color rgb="FF0000FF"/>
      <name val="宋体"/>
      <charset val="0"/>
      <scheme val="minor"/>
    </font>
    <font>
      <b/>
      <sz val="1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/>
    <xf numFmtId="43" fontId="75" fillId="0" borderId="0" applyFont="0" applyFill="0" applyBorder="0" applyAlignment="0" applyProtection="0">
      <alignment vertical="center"/>
    </xf>
    <xf numFmtId="44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2" fontId="75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7" borderId="11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8" borderId="14" applyNumberFormat="0" applyAlignment="0" applyProtection="0">
      <alignment vertical="center"/>
    </xf>
    <xf numFmtId="0" fontId="85" fillId="9" borderId="15" applyNumberFormat="0" applyAlignment="0" applyProtection="0">
      <alignment vertical="center"/>
    </xf>
    <xf numFmtId="0" fontId="86" fillId="9" borderId="14" applyNumberFormat="0" applyAlignment="0" applyProtection="0">
      <alignment vertical="center"/>
    </xf>
    <xf numFmtId="0" fontId="87" fillId="10" borderId="16" applyNumberFormat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20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94" fillId="32" borderId="0" applyNumberFormat="0" applyBorder="0" applyAlignment="0" applyProtection="0">
      <alignment vertical="center"/>
    </xf>
    <xf numFmtId="0" fontId="93" fillId="33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94" fillId="35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3" fillId="37" borderId="0" applyNumberFormat="0" applyBorder="0" applyAlignment="0" applyProtection="0">
      <alignment vertical="center"/>
    </xf>
    <xf numFmtId="176" fontId="75" fillId="0" borderId="0">
      <alignment vertical="center"/>
    </xf>
    <xf numFmtId="0" fontId="0" fillId="0" borderId="0">
      <alignment vertical="center"/>
    </xf>
    <xf numFmtId="0" fontId="0" fillId="0" borderId="0"/>
    <xf numFmtId="0" fontId="75" fillId="0" borderId="0"/>
  </cellStyleXfs>
  <cellXfs count="243">
    <xf numFmtId="176" fontId="0" fillId="0" borderId="0" xfId="0"/>
    <xf numFmtId="176" fontId="1" fillId="0" borderId="0" xfId="0" applyFont="1"/>
    <xf numFmtId="0" fontId="2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58" fontId="2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10" fillId="0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/>
    <xf numFmtId="0" fontId="5" fillId="2" borderId="0" xfId="0" applyNumberFormat="1" applyFont="1" applyFill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right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right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2" fontId="4" fillId="0" borderId="0" xfId="0" applyNumberFormat="1" applyFont="1" applyFill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23" fillId="2" borderId="3" xfId="0" applyNumberFormat="1" applyFont="1" applyFill="1" applyBorder="1" applyAlignment="1" applyProtection="1">
      <alignment horizontal="center" vertical="center"/>
    </xf>
    <xf numFmtId="0" fontId="23" fillId="2" borderId="4" xfId="0" applyNumberFormat="1" applyFont="1" applyFill="1" applyBorder="1" applyAlignment="1" applyProtection="1">
      <alignment horizontal="center" vertical="center"/>
    </xf>
    <xf numFmtId="0" fontId="23" fillId="2" borderId="7" xfId="0" applyNumberFormat="1" applyFont="1" applyFill="1" applyBorder="1" applyAlignment="1" applyProtection="1">
      <alignment horizontal="center" vertical="center"/>
    </xf>
    <xf numFmtId="0" fontId="24" fillId="2" borderId="1" xfId="50" applyFont="1" applyFill="1" applyBorder="1" applyAlignment="1">
      <alignment horizontal="center" vertical="center"/>
    </xf>
    <xf numFmtId="0" fontId="21" fillId="2" borderId="1" xfId="50" applyFont="1" applyFill="1" applyBorder="1" applyAlignment="1">
      <alignment horizontal="center" vertical="center"/>
    </xf>
    <xf numFmtId="0" fontId="21" fillId="2" borderId="1" xfId="5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178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28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/>
    </xf>
    <xf numFmtId="180" fontId="29" fillId="0" borderId="7" xfId="0" applyNumberFormat="1" applyFont="1" applyBorder="1" applyAlignment="1">
      <alignment vertical="center"/>
    </xf>
    <xf numFmtId="0" fontId="30" fillId="0" borderId="1" xfId="0" applyNumberFormat="1" applyFont="1" applyBorder="1" applyAlignment="1">
      <alignment horizontal="center" wrapText="1"/>
    </xf>
    <xf numFmtId="0" fontId="31" fillId="0" borderId="1" xfId="0" applyNumberFormat="1" applyFont="1" applyBorder="1" applyAlignment="1">
      <alignment horizontal="center" vertical="center"/>
    </xf>
    <xf numFmtId="179" fontId="31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/>
    </xf>
    <xf numFmtId="0" fontId="31" fillId="2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 wrapText="1"/>
    </xf>
    <xf numFmtId="179" fontId="31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Border="1" applyAlignment="1">
      <alignment vertical="center"/>
    </xf>
    <xf numFmtId="0" fontId="33" fillId="0" borderId="0" xfId="0" applyNumberFormat="1" applyFont="1" applyAlignment="1">
      <alignment horizontal="center"/>
    </xf>
    <xf numFmtId="179" fontId="33" fillId="0" borderId="0" xfId="0" applyNumberFormat="1" applyFont="1" applyAlignment="1">
      <alignment horizontal="center"/>
    </xf>
    <xf numFmtId="0" fontId="34" fillId="0" borderId="1" xfId="0" applyNumberFormat="1" applyFont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 wrapText="1"/>
    </xf>
    <xf numFmtId="179" fontId="34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36" fillId="0" borderId="1" xfId="0" applyNumberFormat="1" applyFont="1" applyBorder="1" applyAlignment="1">
      <alignment horizontal="center" wrapText="1"/>
    </xf>
    <xf numFmtId="0" fontId="37" fillId="0" borderId="1" xfId="0" applyNumberFormat="1" applyFont="1" applyBorder="1" applyAlignment="1">
      <alignment horizontal="center" wrapText="1"/>
    </xf>
    <xf numFmtId="0" fontId="30" fillId="0" borderId="1" xfId="0" applyNumberFormat="1" applyFont="1" applyBorder="1" applyAlignment="1">
      <alignment horizontal="center"/>
    </xf>
    <xf numFmtId="0" fontId="38" fillId="0" borderId="0" xfId="0" applyNumberFormat="1" applyFont="1" applyAlignment="1">
      <alignment horizontal="center" wrapText="1"/>
    </xf>
    <xf numFmtId="179" fontId="38" fillId="0" borderId="0" xfId="0" applyNumberFormat="1" applyFont="1" applyAlignment="1">
      <alignment horizontal="center" wrapText="1"/>
    </xf>
    <xf numFmtId="0" fontId="39" fillId="0" borderId="1" xfId="0" applyNumberFormat="1" applyFont="1" applyBorder="1" applyAlignment="1">
      <alignment horizontal="center" vertical="center" wrapText="1"/>
    </xf>
    <xf numFmtId="179" fontId="39" fillId="0" borderId="1" xfId="0" applyNumberFormat="1" applyFont="1" applyBorder="1" applyAlignment="1">
      <alignment horizontal="center" vertical="center" wrapText="1"/>
    </xf>
    <xf numFmtId="180" fontId="40" fillId="0" borderId="7" xfId="0" applyNumberFormat="1" applyFont="1" applyBorder="1" applyAlignment="1">
      <alignment horizontal="right" wrapText="1"/>
    </xf>
    <xf numFmtId="0" fontId="41" fillId="0" borderId="1" xfId="0" applyNumberFormat="1" applyFont="1" applyBorder="1" applyAlignment="1">
      <alignment horizontal="center" vertical="center" wrapText="1"/>
    </xf>
    <xf numFmtId="179" fontId="41" fillId="0" borderId="1" xfId="0" applyNumberFormat="1" applyFont="1" applyBorder="1" applyAlignment="1">
      <alignment horizontal="center" vertical="center" wrapText="1"/>
    </xf>
    <xf numFmtId="0" fontId="37" fillId="3" borderId="1" xfId="0" applyNumberFormat="1" applyFont="1" applyFill="1" applyBorder="1" applyAlignment="1">
      <alignment vertical="center" wrapText="1"/>
    </xf>
    <xf numFmtId="0" fontId="41" fillId="2" borderId="1" xfId="0" applyNumberFormat="1" applyFont="1" applyFill="1" applyBorder="1" applyAlignment="1">
      <alignment horizontal="center" vertical="center" wrapText="1"/>
    </xf>
    <xf numFmtId="179" fontId="41" fillId="2" borderId="1" xfId="0" applyNumberFormat="1" applyFont="1" applyFill="1" applyBorder="1" applyAlignment="1">
      <alignment horizontal="center" vertical="center" wrapText="1"/>
    </xf>
    <xf numFmtId="179" fontId="41" fillId="0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wrapText="1"/>
    </xf>
    <xf numFmtId="179" fontId="31" fillId="0" borderId="0" xfId="0" applyNumberFormat="1" applyFont="1" applyAlignment="1">
      <alignment horizontal="center" wrapText="1"/>
    </xf>
    <xf numFmtId="0" fontId="37" fillId="0" borderId="1" xfId="0" applyNumberFormat="1" applyFont="1" applyBorder="1" applyAlignment="1">
      <alignment vertical="center" wrapText="1"/>
    </xf>
    <xf numFmtId="178" fontId="0" fillId="0" borderId="0" xfId="0" applyNumberFormat="1" applyAlignment="1">
      <alignment horizontal="center"/>
    </xf>
    <xf numFmtId="178" fontId="37" fillId="0" borderId="1" xfId="0" applyNumberFormat="1" applyFont="1" applyBorder="1" applyAlignment="1">
      <alignment horizontal="center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 wrapText="1"/>
    </xf>
    <xf numFmtId="178" fontId="0" fillId="0" borderId="0" xfId="0" applyNumberFormat="1"/>
    <xf numFmtId="178" fontId="0" fillId="0" borderId="0" xfId="0" applyNumberFormat="1" applyAlignment="1">
      <alignment horizontal="left" vertical="center"/>
    </xf>
    <xf numFmtId="0" fontId="42" fillId="0" borderId="0" xfId="0" applyNumberFormat="1" applyFont="1" applyBorder="1" applyAlignment="1">
      <alignment horizontal="center" vertical="center"/>
    </xf>
    <xf numFmtId="0" fontId="43" fillId="0" borderId="0" xfId="0" applyNumberFormat="1" applyFont="1" applyBorder="1" applyAlignment="1">
      <alignment vertical="center"/>
    </xf>
    <xf numFmtId="0" fontId="37" fillId="0" borderId="0" xfId="0" applyNumberFormat="1" applyFont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Border="1" applyAlignment="1">
      <alignment horizontal="left" vertical="center"/>
    </xf>
    <xf numFmtId="0" fontId="42" fillId="0" borderId="0" xfId="0" applyNumberFormat="1" applyFont="1"/>
    <xf numFmtId="0" fontId="45" fillId="0" borderId="3" xfId="0" applyNumberFormat="1" applyFont="1" applyBorder="1" applyAlignment="1">
      <alignment horizontal="left" vertical="center" indent="15"/>
    </xf>
    <xf numFmtId="0" fontId="43" fillId="0" borderId="4" xfId="0" applyNumberFormat="1" applyFont="1" applyBorder="1" applyAlignment="1">
      <alignment vertical="center"/>
    </xf>
    <xf numFmtId="0" fontId="37" fillId="0" borderId="4" xfId="0" applyNumberFormat="1" applyFont="1" applyBorder="1" applyAlignment="1">
      <alignment horizontal="center" vertical="center"/>
    </xf>
    <xf numFmtId="0" fontId="44" fillId="0" borderId="4" xfId="0" applyNumberFormat="1" applyFont="1" applyFill="1" applyBorder="1" applyAlignment="1">
      <alignment horizontal="center" vertical="center"/>
    </xf>
    <xf numFmtId="0" fontId="45" fillId="0" borderId="4" xfId="0" applyNumberFormat="1" applyFont="1" applyBorder="1" applyAlignment="1">
      <alignment horizontal="center" vertical="center"/>
    </xf>
    <xf numFmtId="180" fontId="46" fillId="0" borderId="7" xfId="0" applyNumberFormat="1" applyFont="1" applyBorder="1" applyAlignment="1">
      <alignment horizontal="center" vertical="center"/>
    </xf>
    <xf numFmtId="0" fontId="45" fillId="0" borderId="1" xfId="0" applyNumberFormat="1" applyFont="1" applyBorder="1" applyAlignment="1">
      <alignment vertical="center"/>
    </xf>
    <xf numFmtId="0" fontId="43" fillId="0" borderId="1" xfId="0" applyNumberFormat="1" applyFont="1" applyBorder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Border="1" applyAlignment="1">
      <alignment horizontal="center" vertical="center"/>
    </xf>
    <xf numFmtId="0" fontId="45" fillId="0" borderId="1" xfId="0" applyNumberFormat="1" applyFont="1" applyFill="1" applyBorder="1" applyAlignment="1">
      <alignment vertical="center"/>
    </xf>
    <xf numFmtId="0" fontId="47" fillId="0" borderId="8" xfId="0" applyNumberFormat="1" applyFont="1" applyFill="1" applyBorder="1" applyAlignment="1">
      <alignment vertical="center"/>
    </xf>
    <xf numFmtId="0" fontId="37" fillId="0" borderId="1" xfId="0" applyNumberFormat="1" applyFont="1" applyFill="1" applyBorder="1" applyAlignment="1">
      <alignment vertical="center"/>
    </xf>
    <xf numFmtId="0" fontId="44" fillId="0" borderId="1" xfId="0" applyNumberFormat="1" applyFont="1" applyFill="1" applyBorder="1" applyAlignment="1">
      <alignment vertical="center" wrapText="1"/>
    </xf>
    <xf numFmtId="0" fontId="48" fillId="0" borderId="1" xfId="0" applyNumberFormat="1" applyFont="1" applyFill="1" applyBorder="1" applyAlignment="1">
      <alignment vertical="top" wrapText="1"/>
    </xf>
    <xf numFmtId="0" fontId="47" fillId="0" borderId="8" xfId="0" applyNumberFormat="1" applyFont="1" applyFill="1" applyBorder="1" applyAlignment="1">
      <alignment horizontal="center" vertical="center" textRotation="255"/>
    </xf>
    <xf numFmtId="0" fontId="47" fillId="0" borderId="6" xfId="0" applyNumberFormat="1" applyFont="1" applyFill="1" applyBorder="1" applyAlignment="1">
      <alignment vertical="center"/>
    </xf>
    <xf numFmtId="0" fontId="37" fillId="0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vertical="top" wrapText="1"/>
    </xf>
    <xf numFmtId="0" fontId="47" fillId="0" borderId="5" xfId="0" applyNumberFormat="1" applyFont="1" applyFill="1" applyBorder="1" applyAlignment="1">
      <alignment horizontal="center" vertical="center" textRotation="255"/>
    </xf>
    <xf numFmtId="0" fontId="50" fillId="0" borderId="1" xfId="0" applyNumberFormat="1" applyFont="1" applyFill="1" applyBorder="1" applyAlignment="1">
      <alignment vertical="center" wrapText="1"/>
    </xf>
    <xf numFmtId="0" fontId="37" fillId="0" borderId="1" xfId="0" applyNumberFormat="1" applyFont="1" applyBorder="1" applyAlignment="1">
      <alignment vertical="center"/>
    </xf>
    <xf numFmtId="0" fontId="44" fillId="0" borderId="1" xfId="0" applyNumberFormat="1" applyFont="1" applyFill="1" applyBorder="1" applyAlignment="1">
      <alignment vertical="center"/>
    </xf>
    <xf numFmtId="0" fontId="42" fillId="0" borderId="1" xfId="0" applyNumberFormat="1" applyFont="1" applyBorder="1" applyAlignment="1">
      <alignment vertical="center"/>
    </xf>
    <xf numFmtId="0" fontId="43" fillId="0" borderId="1" xfId="0" applyNumberFormat="1" applyFont="1" applyFill="1" applyBorder="1" applyAlignment="1">
      <alignment vertical="center"/>
    </xf>
    <xf numFmtId="0" fontId="41" fillId="0" borderId="1" xfId="0" applyNumberFormat="1" applyFont="1" applyFill="1" applyBorder="1" applyAlignment="1">
      <alignment vertical="center" wrapText="1"/>
    </xf>
    <xf numFmtId="0" fontId="47" fillId="0" borderId="5" xfId="0" applyNumberFormat="1" applyFont="1" applyFill="1" applyBorder="1" applyAlignment="1">
      <alignment vertical="center"/>
    </xf>
    <xf numFmtId="0" fontId="47" fillId="0" borderId="6" xfId="0" applyNumberFormat="1" applyFont="1" applyFill="1" applyBorder="1" applyAlignment="1">
      <alignment horizontal="center" vertical="center" textRotation="255"/>
    </xf>
    <xf numFmtId="0" fontId="47" fillId="0" borderId="1" xfId="0" applyNumberFormat="1" applyFont="1" applyFill="1" applyBorder="1" applyAlignment="1">
      <alignment vertical="center"/>
    </xf>
    <xf numFmtId="0" fontId="47" fillId="0" borderId="1" xfId="0" applyNumberFormat="1" applyFont="1" applyFill="1" applyBorder="1" applyAlignment="1">
      <alignment vertical="center" textRotation="255"/>
    </xf>
    <xf numFmtId="0" fontId="43" fillId="0" borderId="1" xfId="0" applyNumberFormat="1" applyFont="1" applyBorder="1" applyAlignment="1">
      <alignment vertical="center"/>
    </xf>
    <xf numFmtId="0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vertical="center" textRotation="255"/>
    </xf>
    <xf numFmtId="0" fontId="53" fillId="0" borderId="1" xfId="0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vertical="center" wrapText="1"/>
    </xf>
    <xf numFmtId="0" fontId="56" fillId="0" borderId="1" xfId="0" applyNumberFormat="1" applyFont="1" applyFill="1" applyBorder="1" applyAlignment="1">
      <alignment horizontal="center" vertical="center" wrapText="1"/>
    </xf>
    <xf numFmtId="0" fontId="57" fillId="0" borderId="1" xfId="0" applyNumberFormat="1" applyFont="1" applyFill="1" applyBorder="1" applyAlignment="1">
      <alignment horizontal="center" vertical="center" wrapText="1"/>
    </xf>
    <xf numFmtId="0" fontId="58" fillId="0" borderId="1" xfId="0" applyNumberFormat="1" applyFont="1" applyFill="1" applyBorder="1" applyAlignment="1">
      <alignment horizontal="center" vertical="top" wrapText="1"/>
    </xf>
    <xf numFmtId="0" fontId="59" fillId="0" borderId="1" xfId="0" applyNumberFormat="1" applyFont="1" applyFill="1" applyBorder="1" applyAlignment="1">
      <alignment vertical="center"/>
    </xf>
    <xf numFmtId="0" fontId="45" fillId="0" borderId="3" xfId="0" applyNumberFormat="1" applyFont="1" applyBorder="1" applyAlignment="1">
      <alignment horizontal="center" vertical="center"/>
    </xf>
    <xf numFmtId="0" fontId="45" fillId="0" borderId="4" xfId="0" applyNumberFormat="1" applyFont="1" applyBorder="1" applyAlignment="1">
      <alignment horizontal="left" vertical="center"/>
    </xf>
    <xf numFmtId="0" fontId="45" fillId="0" borderId="8" xfId="0" applyNumberFormat="1" applyFont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8" xfId="0" applyNumberFormat="1" applyFont="1" applyFill="1" applyBorder="1" applyAlignment="1">
      <alignment vertical="center" textRotation="255"/>
    </xf>
    <xf numFmtId="0" fontId="45" fillId="0" borderId="5" xfId="0" applyNumberFormat="1" applyFont="1" applyFill="1" applyBorder="1" applyAlignment="1">
      <alignment vertical="center" textRotation="255"/>
    </xf>
    <xf numFmtId="0" fontId="45" fillId="0" borderId="6" xfId="0" applyNumberFormat="1" applyFont="1" applyFill="1" applyBorder="1" applyAlignment="1">
      <alignment vertical="center" textRotation="255"/>
    </xf>
    <xf numFmtId="0" fontId="46" fillId="0" borderId="1" xfId="0" applyNumberFormat="1" applyFont="1" applyFill="1" applyBorder="1" applyAlignment="1">
      <alignment vertical="center"/>
    </xf>
    <xf numFmtId="0" fontId="42" fillId="0" borderId="0" xfId="0" applyNumberFormat="1" applyFont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vertical="center" textRotation="255"/>
    </xf>
    <xf numFmtId="0" fontId="45" fillId="0" borderId="7" xfId="0" applyNumberFormat="1" applyFont="1" applyFill="1" applyBorder="1" applyAlignment="1">
      <alignment vertical="center"/>
    </xf>
    <xf numFmtId="0" fontId="45" fillId="0" borderId="1" xfId="0" applyNumberFormat="1" applyFont="1" applyBorder="1" applyAlignment="1">
      <alignment vertical="center" textRotation="255"/>
    </xf>
    <xf numFmtId="0" fontId="42" fillId="0" borderId="1" xfId="0" applyNumberFormat="1" applyFont="1" applyBorder="1" applyAlignment="1">
      <alignment horizontal="center" vertical="center"/>
    </xf>
    <xf numFmtId="0" fontId="42" fillId="0" borderId="1" xfId="0" applyNumberFormat="1" applyFont="1" applyBorder="1" applyAlignment="1">
      <alignment horizontal="left" vertical="center"/>
    </xf>
    <xf numFmtId="0" fontId="60" fillId="0" borderId="0" xfId="0" applyNumberFormat="1" applyFont="1" applyAlignment="1">
      <alignment horizontal="center" vertical="center"/>
    </xf>
    <xf numFmtId="0" fontId="61" fillId="0" borderId="0" xfId="0" applyNumberFormat="1" applyFont="1" applyAlignment="1">
      <alignment horizontal="center" vertical="center"/>
    </xf>
    <xf numFmtId="0" fontId="61" fillId="0" borderId="0" xfId="0" applyNumberFormat="1" applyFont="1" applyAlignment="1">
      <alignment horizontal="left" vertical="center"/>
    </xf>
    <xf numFmtId="0" fontId="60" fillId="0" borderId="0" xfId="0" applyNumberFormat="1" applyFont="1" applyAlignment="1">
      <alignment horizontal="left" vertical="center"/>
    </xf>
    <xf numFmtId="180" fontId="62" fillId="0" borderId="0" xfId="0" applyNumberFormat="1" applyFont="1" applyAlignment="1">
      <alignment horizontal="center" vertical="center"/>
    </xf>
    <xf numFmtId="0" fontId="61" fillId="0" borderId="9" xfId="0" applyNumberFormat="1" applyFont="1" applyBorder="1" applyAlignment="1">
      <alignment horizontal="center" vertical="center"/>
    </xf>
    <xf numFmtId="0" fontId="61" fillId="0" borderId="9" xfId="0" applyNumberFormat="1" applyFont="1" applyBorder="1" applyAlignment="1">
      <alignment horizontal="center" vertical="center"/>
    </xf>
    <xf numFmtId="0" fontId="63" fillId="0" borderId="0" xfId="0" applyNumberFormat="1" applyFont="1" applyAlignment="1">
      <alignment horizontal="center" vertical="center"/>
    </xf>
    <xf numFmtId="0" fontId="61" fillId="0" borderId="9" xfId="0" applyNumberFormat="1" applyFont="1" applyBorder="1" applyAlignment="1">
      <alignment horizontal="center" vertical="center"/>
    </xf>
    <xf numFmtId="0" fontId="61" fillId="0" borderId="9" xfId="0" applyNumberFormat="1" applyFont="1" applyBorder="1" applyAlignment="1">
      <alignment horizontal="left" vertical="center"/>
    </xf>
    <xf numFmtId="0" fontId="61" fillId="0" borderId="9" xfId="0" applyNumberFormat="1" applyFont="1" applyBorder="1" applyAlignment="1">
      <alignment horizontal="center" vertical="center" wrapText="1"/>
    </xf>
    <xf numFmtId="0" fontId="61" fillId="0" borderId="9" xfId="0" applyNumberFormat="1" applyFont="1" applyBorder="1" applyAlignment="1">
      <alignment horizontal="center" vertical="center" wrapText="1"/>
    </xf>
    <xf numFmtId="0" fontId="61" fillId="0" borderId="9" xfId="0" applyNumberFormat="1" applyFont="1" applyBorder="1" applyAlignment="1">
      <alignment horizontal="left" vertical="center" wrapText="1"/>
    </xf>
    <xf numFmtId="0" fontId="61" fillId="2" borderId="9" xfId="0" applyNumberFormat="1" applyFont="1" applyFill="1" applyBorder="1" applyAlignment="1">
      <alignment horizontal="center" vertical="center"/>
    </xf>
    <xf numFmtId="0" fontId="61" fillId="0" borderId="9" xfId="0" applyNumberFormat="1" applyFont="1" applyBorder="1" applyAlignment="1">
      <alignment horizontal="center" vertical="center" wrapText="1"/>
    </xf>
    <xf numFmtId="0" fontId="64" fillId="4" borderId="9" xfId="0" applyNumberFormat="1" applyFont="1" applyFill="1" applyBorder="1" applyAlignment="1">
      <alignment horizontal="left" vertical="center" wrapText="1"/>
    </xf>
    <xf numFmtId="0" fontId="61" fillId="4" borderId="9" xfId="0" applyNumberFormat="1" applyFont="1" applyFill="1" applyBorder="1" applyAlignment="1">
      <alignment horizontal="left" vertical="center"/>
    </xf>
    <xf numFmtId="0" fontId="64" fillId="4" borderId="9" xfId="0" applyNumberFormat="1" applyFont="1" applyFill="1" applyBorder="1" applyAlignment="1">
      <alignment horizontal="left" vertical="center"/>
    </xf>
    <xf numFmtId="0" fontId="64" fillId="2" borderId="9" xfId="0" applyNumberFormat="1" applyFont="1" applyFill="1" applyBorder="1" applyAlignment="1">
      <alignment horizontal="left" vertical="center" wrapText="1"/>
    </xf>
    <xf numFmtId="0" fontId="64" fillId="2" borderId="9" xfId="0" applyNumberFormat="1" applyFont="1" applyFill="1" applyBorder="1" applyAlignment="1">
      <alignment horizontal="left" vertical="center"/>
    </xf>
    <xf numFmtId="176" fontId="0" fillId="0" borderId="0" xfId="0" applyFont="1"/>
    <xf numFmtId="176" fontId="0" fillId="0" borderId="0" xfId="0" applyFont="1" applyAlignment="1">
      <alignment horizontal="center"/>
    </xf>
    <xf numFmtId="0" fontId="0" fillId="0" borderId="0" xfId="0" applyNumberFormat="1"/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left"/>
    </xf>
    <xf numFmtId="0" fontId="65" fillId="0" borderId="0" xfId="0" applyNumberFormat="1" applyFont="1" applyBorder="1" applyAlignment="1" applyProtection="1">
      <alignment horizontal="center" vertical="center" wrapText="1"/>
      <protection locked="0"/>
    </xf>
    <xf numFmtId="0" fontId="65" fillId="0" borderId="0" xfId="0" applyNumberFormat="1" applyFont="1" applyBorder="1" applyAlignment="1" applyProtection="1">
      <alignment horizontal="center" vertical="center"/>
      <protection locked="0"/>
    </xf>
    <xf numFmtId="0" fontId="65" fillId="4" borderId="0" xfId="0" applyNumberFormat="1" applyFont="1" applyFill="1" applyBorder="1" applyAlignment="1" applyProtection="1">
      <alignment horizontal="center" vertical="center"/>
      <protection locked="0"/>
    </xf>
    <xf numFmtId="0" fontId="6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29" fillId="0" borderId="0" xfId="0" applyNumberFormat="1" applyFont="1" applyFill="1" applyBorder="1" applyAlignment="1" applyProtection="1">
      <alignment vertical="center"/>
      <protection locked="0"/>
    </xf>
    <xf numFmtId="0" fontId="29" fillId="0" borderId="10" xfId="0" applyNumberFormat="1" applyFont="1" applyBorder="1" applyAlignment="1" applyProtection="1">
      <alignment horizontal="center" vertical="center"/>
      <protection locked="0"/>
    </xf>
    <xf numFmtId="0" fontId="29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NumberFormat="1" applyFont="1" applyFill="1" applyAlignment="1" applyProtection="1">
      <alignment horizontal="center" vertical="center"/>
      <protection locked="0"/>
    </xf>
    <xf numFmtId="14" fontId="66" fillId="0" borderId="7" xfId="0" applyNumberFormat="1" applyFont="1" applyBorder="1" applyAlignment="1" applyProtection="1">
      <alignment vertical="center"/>
      <protection locked="0"/>
    </xf>
    <xf numFmtId="0" fontId="29" fillId="0" borderId="4" xfId="0" applyNumberFormat="1" applyFont="1" applyBorder="1" applyAlignment="1" applyProtection="1">
      <alignment horizontal="center" vertical="center"/>
      <protection locked="0"/>
    </xf>
    <xf numFmtId="0" fontId="67" fillId="0" borderId="8" xfId="0" applyNumberFormat="1" applyFont="1" applyBorder="1" applyAlignment="1" applyProtection="1">
      <alignment horizontal="center" vertical="center"/>
      <protection locked="0"/>
    </xf>
    <xf numFmtId="0" fontId="67" fillId="4" borderId="8" xfId="0" applyNumberFormat="1" applyFont="1" applyFill="1" applyBorder="1" applyAlignment="1" applyProtection="1">
      <alignment horizontal="center" vertical="center"/>
      <protection locked="0"/>
    </xf>
    <xf numFmtId="0" fontId="67" fillId="0" borderId="8" xfId="0" applyNumberFormat="1" applyFont="1" applyFill="1" applyBorder="1" applyAlignment="1" applyProtection="1">
      <alignment horizontal="center" vertical="center"/>
      <protection locked="0"/>
    </xf>
    <xf numFmtId="0" fontId="67" fillId="5" borderId="0" xfId="0" applyNumberFormat="1" applyFont="1" applyFill="1" applyBorder="1" applyAlignment="1" applyProtection="1">
      <alignment horizontal="center" vertical="center"/>
      <protection hidden="1"/>
    </xf>
    <xf numFmtId="0" fontId="67" fillId="0" borderId="0" xfId="0" applyNumberFormat="1" applyFont="1" applyFill="1" applyBorder="1" applyAlignment="1" applyProtection="1">
      <alignment horizontal="center" vertical="center"/>
      <protection locked="0"/>
    </xf>
    <xf numFmtId="0" fontId="67" fillId="0" borderId="0" xfId="0" applyNumberFormat="1" applyFont="1" applyFill="1" applyBorder="1" applyAlignment="1" applyProtection="1">
      <alignment horizontal="center" vertical="center"/>
      <protection hidden="1"/>
    </xf>
    <xf numFmtId="0" fontId="67" fillId="3" borderId="0" xfId="0" applyNumberFormat="1" applyFont="1" applyFill="1" applyBorder="1" applyAlignment="1" applyProtection="1">
      <alignment horizontal="center" vertical="center"/>
      <protection locked="0"/>
    </xf>
    <xf numFmtId="0" fontId="68" fillId="0" borderId="0" xfId="0" applyNumberFormat="1" applyFont="1" applyBorder="1" applyAlignment="1" applyProtection="1">
      <alignment horizontal="center" vertical="center"/>
      <protection locked="0"/>
    </xf>
    <xf numFmtId="0" fontId="67" fillId="3" borderId="8" xfId="0" applyNumberFormat="1" applyFont="1" applyFill="1" applyBorder="1" applyAlignment="1" applyProtection="1">
      <alignment horizontal="center" vertical="center"/>
      <protection locked="0"/>
    </xf>
    <xf numFmtId="0" fontId="65" fillId="0" borderId="0" xfId="0" applyNumberFormat="1" applyFont="1" applyBorder="1" applyAlignment="1" applyProtection="1">
      <alignment horizontal="center" vertical="center"/>
      <protection hidden="1"/>
    </xf>
    <xf numFmtId="0" fontId="67" fillId="0" borderId="1" xfId="0" applyNumberFormat="1" applyFont="1" applyBorder="1" applyAlignment="1" applyProtection="1">
      <alignment horizontal="center" vertical="center"/>
      <protection locked="0"/>
    </xf>
    <xf numFmtId="0" fontId="65" fillId="0" borderId="1" xfId="0" applyNumberFormat="1" applyFont="1" applyBorder="1" applyAlignment="1" applyProtection="1">
      <alignment horizontal="center" vertical="center"/>
      <protection locked="0"/>
    </xf>
    <xf numFmtId="0" fontId="69" fillId="0" borderId="1" xfId="6" applyNumberFormat="1" applyFont="1" applyBorder="1" applyAlignment="1" applyProtection="1">
      <alignment horizontal="center" vertical="center"/>
      <protection locked="0"/>
    </xf>
    <xf numFmtId="0" fontId="70" fillId="6" borderId="1" xfId="0" applyNumberFormat="1" applyFont="1" applyFill="1" applyBorder="1" applyAlignment="1" applyProtection="1">
      <alignment horizontal="center" vertical="center"/>
      <protection locked="0"/>
    </xf>
    <xf numFmtId="0" fontId="71" fillId="5" borderId="1" xfId="0" applyNumberFormat="1" applyFont="1" applyFill="1" applyBorder="1" applyAlignment="1" applyProtection="1">
      <alignment horizontal="center" vertical="center"/>
      <protection locked="0"/>
    </xf>
    <xf numFmtId="0" fontId="65" fillId="0" borderId="1" xfId="0" applyNumberFormat="1" applyFont="1" applyFill="1" applyBorder="1" applyAlignment="1" applyProtection="1">
      <alignment horizontal="center" vertical="center"/>
      <protection locked="0"/>
    </xf>
    <xf numFmtId="0" fontId="72" fillId="0" borderId="1" xfId="6" applyNumberFormat="1" applyFont="1" applyBorder="1" applyAlignment="1" applyProtection="1">
      <alignment horizontal="center" vertical="center"/>
      <protection locked="0"/>
    </xf>
    <xf numFmtId="0" fontId="73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0" applyNumberFormat="1" applyFont="1" applyBorder="1" applyAlignment="1" applyProtection="1">
      <alignment horizontal="center" vertical="center"/>
      <protection locked="0"/>
    </xf>
    <xf numFmtId="0" fontId="74" fillId="5" borderId="1" xfId="0" applyNumberFormat="1" applyFont="1" applyFill="1" applyBorder="1" applyAlignment="1" applyProtection="1">
      <alignment horizontal="center" vertical="center"/>
      <protection locked="0"/>
    </xf>
    <xf numFmtId="0" fontId="68" fillId="0" borderId="1" xfId="0" applyNumberFormat="1" applyFont="1" applyBorder="1" applyAlignment="1" applyProtection="1">
      <alignment horizontal="center" vertical="center"/>
      <protection locked="0"/>
    </xf>
    <xf numFmtId="0" fontId="65" fillId="5" borderId="0" xfId="0" applyNumberFormat="1" applyFont="1" applyFill="1" applyBorder="1" applyAlignment="1" applyProtection="1">
      <alignment horizontal="center" vertical="center"/>
      <protection locked="0"/>
    </xf>
    <xf numFmtId="0" fontId="67" fillId="5" borderId="0" xfId="0" applyNumberFormat="1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15 2 2" xfId="51"/>
    <cellStyle name="常规 5" xfId="52"/>
  </cellStyles>
  <dxfs count="6045">
    <dxf>
      <numFmt numFmtId="178" formatCode="0.00_ 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horizontal="center"/>
    </dxf>
    <dxf>
      <alignment horizontal="left"/>
    </dxf>
    <dxf>
      <alignment horizontal="lef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center"/>
    </dxf>
    <dxf>
      <font>
        <b val="1"/>
      </font>
    </dxf>
    <dxf>
      <font>
        <b val="1"/>
      </font>
    </dxf>
    <dxf>
      <alignment horizontal="left"/>
    </dxf>
    <dxf>
      <alignment horizontal="left"/>
    </dxf>
    <dxf>
      <alignment horizontal="left"/>
    </dxf>
    <dxf>
      <alignment horizontal="left"/>
    </dxf>
    <dxf>
      <border>
        <bottom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bottom/>
      </border>
    </dxf>
    <dxf/>
    <dxf/>
    <dxf/>
    <dxf/>
    <dxf/>
    <dxf/>
    <dxf/>
    <dxf/>
    <dxf/>
    <dxf/>
    <dxf/>
    <dxf/>
    <dxf/>
    <dxf>
      <alignment horizontal="left"/>
    </dxf>
    <dxf>
      <font>
        <b val="1"/>
      </font>
    </dxf>
    <dxf>
      <font>
        <b val="1"/>
      </font>
    </dxf>
    <dxf>
      <alignment horizontal="left"/>
    </dxf>
    <dxf>
      <font>
        <b val="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alignment wrapText="1"/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rgb="FFFF0000"/>
      </font>
    </dxf>
    <dxf>
      <font>
        <color rgb="FFFF000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6"/>
      </font>
    </dxf>
    <dxf>
      <font>
        <b val="0"/>
      </font>
    </dxf>
    <dxf>
      <font>
        <b val="1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top style="thin">
          <color auto="1"/>
        </top>
        <bottom style="thin">
          <color auto="1"/>
        </bottom>
      </border>
    </dxf>
    <dxf>
      <alignment horizontal="center"/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right/>
      </border>
    </dxf>
    <dxf>
      <border>
        <right/>
      </border>
    </dxf>
    <dxf/>
    <dxf/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color rgb="FFFF0000"/>
      </font>
    </dxf>
    <dxf>
      <font>
        <color rgb="FFFF0000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left"/>
    </dxf>
    <dxf>
      <alignment horizontal="left"/>
    </dxf>
    <dxf>
      <alignment horizontal="left"/>
    </dxf>
    <dxf>
      <alignment horizontal="center"/>
    </dxf>
    <dxf>
      <font>
        <color auto="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right"/>
    </dxf>
    <dxf>
      <alignment horizontal="left"/>
    </dxf>
    <dxf>
      <font>
        <color rgb="FFFF0000"/>
      </font>
    </dxf>
    <dxf>
      <font>
        <color rgb="FFFF0000"/>
      </font>
    </dxf>
    <dxf>
      <alignment horizontal="left"/>
    </dxf>
    <dxf>
      <alignment horizontal="left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left"/>
    </dxf>
    <dxf>
      <alignment horizontal="left"/>
    </dxf>
    <dxf>
      <alignment horizontal="left"/>
    </dxf>
    <dxf>
      <alignment horizontal="left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left"/>
    </dxf>
    <dxf>
      <font>
        <sz val="14"/>
      </font>
    </dxf>
    <dxf>
      <font>
        <sz val="12"/>
      </font>
    </dxf>
    <dxf>
      <alignment horizontal="left"/>
    </dxf>
    <dxf>
      <alignment horizontal="left"/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center"/>
    </dxf>
    <dxf>
      <font>
        <color auto="1"/>
      </font>
    </dxf>
    <dxf>
      <font>
        <color rgb="FFFF0000"/>
      </font>
    </dxf>
    <dxf>
      <font>
        <color rgb="FFFF0000"/>
      </font>
    </dxf>
    <dxf>
      <alignment horizontal="left"/>
    </dxf>
    <dxf>
      <alignment horizontal="left"/>
    </dxf>
    <dxf>
      <alignment horizontal="right"/>
    </dxf>
    <dxf>
      <alignment horizontal="right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color auto="1"/>
      </font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0" formatCode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0" formatCode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/>
    <dxf/>
    <dxf/>
    <dxf/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00B05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eetMetadata" Target="metadata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pivotCacheDefinition" Target="pivotCache/pivotCacheDefinition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176530</xdr:colOff>
      <xdr:row>5</xdr:row>
      <xdr:rowOff>75565</xdr:rowOff>
    </xdr:from>
    <xdr:to>
      <xdr:col>11</xdr:col>
      <xdr:colOff>489585</xdr:colOff>
      <xdr:row>5</xdr:row>
      <xdr:rowOff>266065</xdr:rowOff>
    </xdr:to>
    <xdr:sp>
      <xdr:nvSpPr>
        <xdr:cNvPr id="2" name="右箭头 1"/>
        <xdr:cNvSpPr/>
      </xdr:nvSpPr>
      <xdr:spPr>
        <a:xfrm>
          <a:off x="14251940" y="1821815"/>
          <a:ext cx="313055" cy="1905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180975</xdr:colOff>
      <xdr:row>6</xdr:row>
      <xdr:rowOff>71120</xdr:rowOff>
    </xdr:from>
    <xdr:to>
      <xdr:col>11</xdr:col>
      <xdr:colOff>494030</xdr:colOff>
      <xdr:row>6</xdr:row>
      <xdr:rowOff>273050</xdr:rowOff>
    </xdr:to>
    <xdr:sp>
      <xdr:nvSpPr>
        <xdr:cNvPr id="3" name="右箭头 2"/>
        <xdr:cNvSpPr/>
      </xdr:nvSpPr>
      <xdr:spPr>
        <a:xfrm>
          <a:off x="14256385" y="213487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166370</xdr:colOff>
      <xdr:row>7</xdr:row>
      <xdr:rowOff>81280</xdr:rowOff>
    </xdr:from>
    <xdr:to>
      <xdr:col>11</xdr:col>
      <xdr:colOff>479425</xdr:colOff>
      <xdr:row>7</xdr:row>
      <xdr:rowOff>283210</xdr:rowOff>
    </xdr:to>
    <xdr:sp>
      <xdr:nvSpPr>
        <xdr:cNvPr id="4" name="右箭头 3"/>
        <xdr:cNvSpPr/>
      </xdr:nvSpPr>
      <xdr:spPr>
        <a:xfrm>
          <a:off x="14241780" y="246253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179705</xdr:colOff>
      <xdr:row>12</xdr:row>
      <xdr:rowOff>59055</xdr:rowOff>
    </xdr:from>
    <xdr:to>
      <xdr:col>11</xdr:col>
      <xdr:colOff>492760</xdr:colOff>
      <xdr:row>12</xdr:row>
      <xdr:rowOff>260985</xdr:rowOff>
    </xdr:to>
    <xdr:sp>
      <xdr:nvSpPr>
        <xdr:cNvPr id="5" name="右箭头 4"/>
        <xdr:cNvSpPr/>
      </xdr:nvSpPr>
      <xdr:spPr>
        <a:xfrm>
          <a:off x="14255115" y="4027805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173990</xdr:colOff>
      <xdr:row>13</xdr:row>
      <xdr:rowOff>52070</xdr:rowOff>
    </xdr:from>
    <xdr:to>
      <xdr:col>11</xdr:col>
      <xdr:colOff>487045</xdr:colOff>
      <xdr:row>13</xdr:row>
      <xdr:rowOff>254000</xdr:rowOff>
    </xdr:to>
    <xdr:sp>
      <xdr:nvSpPr>
        <xdr:cNvPr id="6" name="右箭头 5"/>
        <xdr:cNvSpPr/>
      </xdr:nvSpPr>
      <xdr:spPr>
        <a:xfrm>
          <a:off x="14249400" y="433832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167005</xdr:colOff>
      <xdr:row>14</xdr:row>
      <xdr:rowOff>52070</xdr:rowOff>
    </xdr:from>
    <xdr:to>
      <xdr:col>11</xdr:col>
      <xdr:colOff>480060</xdr:colOff>
      <xdr:row>14</xdr:row>
      <xdr:rowOff>254000</xdr:rowOff>
    </xdr:to>
    <xdr:sp>
      <xdr:nvSpPr>
        <xdr:cNvPr id="7" name="右箭头 6"/>
        <xdr:cNvSpPr/>
      </xdr:nvSpPr>
      <xdr:spPr>
        <a:xfrm>
          <a:off x="14242415" y="465582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168910</xdr:colOff>
      <xdr:row>15</xdr:row>
      <xdr:rowOff>74930</xdr:rowOff>
    </xdr:from>
    <xdr:to>
      <xdr:col>11</xdr:col>
      <xdr:colOff>481965</xdr:colOff>
      <xdr:row>15</xdr:row>
      <xdr:rowOff>276860</xdr:rowOff>
    </xdr:to>
    <xdr:sp>
      <xdr:nvSpPr>
        <xdr:cNvPr id="8" name="右箭头 7"/>
        <xdr:cNvSpPr/>
      </xdr:nvSpPr>
      <xdr:spPr>
        <a:xfrm>
          <a:off x="14244320" y="499618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151765</xdr:colOff>
      <xdr:row>17</xdr:row>
      <xdr:rowOff>59690</xdr:rowOff>
    </xdr:from>
    <xdr:to>
      <xdr:col>11</xdr:col>
      <xdr:colOff>464820</xdr:colOff>
      <xdr:row>17</xdr:row>
      <xdr:rowOff>261620</xdr:rowOff>
    </xdr:to>
    <xdr:sp>
      <xdr:nvSpPr>
        <xdr:cNvPr id="9" name="右箭头 8"/>
        <xdr:cNvSpPr/>
      </xdr:nvSpPr>
      <xdr:spPr>
        <a:xfrm>
          <a:off x="14227175" y="561594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153670</xdr:colOff>
      <xdr:row>19</xdr:row>
      <xdr:rowOff>59690</xdr:rowOff>
    </xdr:from>
    <xdr:to>
      <xdr:col>11</xdr:col>
      <xdr:colOff>466725</xdr:colOff>
      <xdr:row>19</xdr:row>
      <xdr:rowOff>261620</xdr:rowOff>
    </xdr:to>
    <xdr:sp>
      <xdr:nvSpPr>
        <xdr:cNvPr id="10" name="右箭头 9"/>
        <xdr:cNvSpPr/>
      </xdr:nvSpPr>
      <xdr:spPr>
        <a:xfrm>
          <a:off x="14229080" y="625094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159385</xdr:colOff>
      <xdr:row>20</xdr:row>
      <xdr:rowOff>52070</xdr:rowOff>
    </xdr:from>
    <xdr:to>
      <xdr:col>11</xdr:col>
      <xdr:colOff>472440</xdr:colOff>
      <xdr:row>20</xdr:row>
      <xdr:rowOff>254000</xdr:rowOff>
    </xdr:to>
    <xdr:sp>
      <xdr:nvSpPr>
        <xdr:cNvPr id="11" name="右箭头 10"/>
        <xdr:cNvSpPr/>
      </xdr:nvSpPr>
      <xdr:spPr>
        <a:xfrm>
          <a:off x="14234795" y="656082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172085</xdr:colOff>
      <xdr:row>22</xdr:row>
      <xdr:rowOff>73025</xdr:rowOff>
    </xdr:from>
    <xdr:to>
      <xdr:col>11</xdr:col>
      <xdr:colOff>485140</xdr:colOff>
      <xdr:row>22</xdr:row>
      <xdr:rowOff>274955</xdr:rowOff>
    </xdr:to>
    <xdr:sp>
      <xdr:nvSpPr>
        <xdr:cNvPr id="12" name="右箭头 11"/>
        <xdr:cNvSpPr/>
      </xdr:nvSpPr>
      <xdr:spPr>
        <a:xfrm>
          <a:off x="14247495" y="7216775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181610</xdr:colOff>
      <xdr:row>11</xdr:row>
      <xdr:rowOff>74295</xdr:rowOff>
    </xdr:from>
    <xdr:to>
      <xdr:col>11</xdr:col>
      <xdr:colOff>494665</xdr:colOff>
      <xdr:row>11</xdr:row>
      <xdr:rowOff>276225</xdr:rowOff>
    </xdr:to>
    <xdr:sp>
      <xdr:nvSpPr>
        <xdr:cNvPr id="13" name="右箭头 12"/>
        <xdr:cNvSpPr/>
      </xdr:nvSpPr>
      <xdr:spPr>
        <a:xfrm>
          <a:off x="14257020" y="3725545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163195</xdr:colOff>
      <xdr:row>9</xdr:row>
      <xdr:rowOff>78105</xdr:rowOff>
    </xdr:from>
    <xdr:to>
      <xdr:col>11</xdr:col>
      <xdr:colOff>476250</xdr:colOff>
      <xdr:row>9</xdr:row>
      <xdr:rowOff>280035</xdr:rowOff>
    </xdr:to>
    <xdr:sp>
      <xdr:nvSpPr>
        <xdr:cNvPr id="14" name="右箭头 13"/>
        <xdr:cNvSpPr/>
      </xdr:nvSpPr>
      <xdr:spPr>
        <a:xfrm>
          <a:off x="14238605" y="3094355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158115</xdr:colOff>
      <xdr:row>8</xdr:row>
      <xdr:rowOff>66675</xdr:rowOff>
    </xdr:from>
    <xdr:to>
      <xdr:col>11</xdr:col>
      <xdr:colOff>471170</xdr:colOff>
      <xdr:row>8</xdr:row>
      <xdr:rowOff>268605</xdr:rowOff>
    </xdr:to>
    <xdr:sp>
      <xdr:nvSpPr>
        <xdr:cNvPr id="15" name="右箭头 14"/>
        <xdr:cNvSpPr/>
      </xdr:nvSpPr>
      <xdr:spPr>
        <a:xfrm>
          <a:off x="14233525" y="2765425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166370</xdr:colOff>
      <xdr:row>18</xdr:row>
      <xdr:rowOff>52070</xdr:rowOff>
    </xdr:from>
    <xdr:to>
      <xdr:col>11</xdr:col>
      <xdr:colOff>479425</xdr:colOff>
      <xdr:row>18</xdr:row>
      <xdr:rowOff>254000</xdr:rowOff>
    </xdr:to>
    <xdr:sp>
      <xdr:nvSpPr>
        <xdr:cNvPr id="16" name="右箭头 15"/>
        <xdr:cNvSpPr/>
      </xdr:nvSpPr>
      <xdr:spPr>
        <a:xfrm>
          <a:off x="14241780" y="592582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165100</xdr:colOff>
      <xdr:row>10</xdr:row>
      <xdr:rowOff>63500</xdr:rowOff>
    </xdr:from>
    <xdr:to>
      <xdr:col>11</xdr:col>
      <xdr:colOff>478155</xdr:colOff>
      <xdr:row>10</xdr:row>
      <xdr:rowOff>265430</xdr:rowOff>
    </xdr:to>
    <xdr:sp>
      <xdr:nvSpPr>
        <xdr:cNvPr id="17" name="右箭头 16"/>
        <xdr:cNvSpPr/>
      </xdr:nvSpPr>
      <xdr:spPr>
        <a:xfrm>
          <a:off x="14240510" y="3397250"/>
          <a:ext cx="313055" cy="2019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97.8742476852" refreshedBy="Administrator" recordCount="582">
  <cacheSource type="worksheet">
    <worksheetSource ref="A2:G991" sheet="分析总表"/>
  </cacheSource>
  <cacheFields count="7">
    <cacheField name="序号" numFmtId="0">
      <sharedItems containsBlank="1" containsNumber="1" containsInteger="1" containsMixedTypes="1" count="379">
        <n v="1"/>
        <n v="2"/>
        <m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s v=""/>
      </sharedItems>
    </cacheField>
    <cacheField name="分类" numFmtId="0">
      <sharedItems containsBlank="1" count="17">
        <s v="龙老板"/>
        <s v="豆腐"/>
        <s v="龙老板1"/>
        <s v="菌菇类"/>
        <s v="豆芽类"/>
        <s v="玉米类"/>
        <s v="库存"/>
        <s v="蒜类"/>
        <s v="水果"/>
        <s v="莲藕类"/>
        <s v="豆米类"/>
        <s v="龙老板2"/>
        <s v="叶菜类"/>
        <s v="地下菜"/>
        <s v=""/>
        <m/>
        <e v="#N/A" u="1"/>
      </sharedItems>
    </cacheField>
    <cacheField name="名称" numFmtId="0">
      <sharedItems containsBlank="1" count="141">
        <s v="胡萝卜"/>
        <s v="去皮玉米"/>
        <s v="嫩豆腐"/>
        <s v="大青椒"/>
        <s v="红灯笼椒"/>
        <s v="生菜"/>
        <s v="香菇"/>
        <s v="黄豆芽"/>
        <s v="大葱"/>
        <s v="豆角"/>
        <s v="大白菜"/>
        <s v="玉米粒"/>
        <s v="西芹"/>
        <s v="上海青"/>
        <s v="老南瓜"/>
        <s v="去皮蒜米"/>
        <s v="香葱"/>
        <s v="青蒜"/>
        <s v="香蕉"/>
        <s v="贡梨"/>
        <s v="黑美人"/>
        <s v="洋葱"/>
        <s v="黄瓜"/>
        <s v="西红柿"/>
        <s v="西兰花"/>
        <s v="莲藕"/>
        <s v="莴笋"/>
        <s v="螺丝椒"/>
        <s v="白萝卜"/>
        <s v="平包菜"/>
        <s v="小红薯"/>
        <s v="老姜"/>
        <s v="美人椒"/>
        <s v="夏橙"/>
        <s v="带皮菠萝"/>
        <s v="绿豆芽"/>
        <s v="豌豆粒"/>
        <s v="麒麟瓜"/>
        <s v="水晶梨"/>
        <s v="青线椒"/>
        <s v="金针菇"/>
        <s v="香菜"/>
        <s v="冬瓜"/>
        <s v="芹菜"/>
        <s v="五香干"/>
        <s v="带皮玉米"/>
        <s v="小芋头"/>
        <s v="毛节瓜"/>
        <s v="娃娃菜"/>
        <s v="千禧果"/>
        <s v="小白菜"/>
        <s v="朝天椒"/>
        <s v="大红薯"/>
        <s v="土豆"/>
        <s v="秀珍菇"/>
        <s v="茄子"/>
        <s v="有机花菜"/>
        <s v="韭菜"/>
        <s v="哈密瓜"/>
        <s v="老豆腐"/>
        <s v="西葫芦"/>
        <s v="丝瓜"/>
        <s v="铁包菜"/>
        <s v="大青芒"/>
        <s v="海带结"/>
        <s v="空心菜"/>
        <s v="大紫薯"/>
        <s v="油麦菜"/>
        <s v="山东大姜"/>
        <s v="草莓"/>
        <s v="毛白菜"/>
        <s v="蒜苔"/>
        <s v="杏鲍菇"/>
        <s v="小台芒"/>
        <s v="柠檬"/>
        <s v="沙姜"/>
        <s v="油豆腐"/>
        <s v="茶树菇"/>
        <s v="鲜木耳"/>
        <s v="千张"/>
        <s v="仔姜"/>
        <s v="黄皮青椒"/>
        <s v="荷兰豆"/>
        <s v="素鸡"/>
        <s v="卤豆腐丝"/>
        <s v="铁棍山药"/>
        <s v="快菜"/>
        <s v="去皮糯玉米"/>
        <s v="老菜"/>
        <s v="黄灯笼椒"/>
        <s v="小芥菜"/>
        <s v="香瓜"/>
        <m/>
        <s v="口蘑" u="1"/>
        <s v="毛豆粒" u="1"/>
        <s v="橘子" u="1"/>
        <s v="红心柚" u="1"/>
        <s v="冬枣" u="1"/>
        <s v="千叶豆腐" u="1"/>
        <s v="紫苏" u="1"/>
        <s v="脆柿" u="1"/>
        <s v="大芥菜" u="1"/>
        <s v="海带丝" u="1"/>
        <s v="苹果80果" u="1"/>
        <s v="大芋头" u="1"/>
        <s v="淮山" u="1"/>
        <s v="白心火龙果" u="1"/>
        <s v="煎豆腐" u="1"/>
        <s v="红心火龙果" u="1"/>
        <s v="魔芋豆腐" u="1"/>
        <s v="毛豆" u="1"/>
        <s v="小紫薯" u="1"/>
        <s v="四季豆" u="1"/>
        <s v="脐橙" u="1"/>
        <s v="三角豆腐" u="1"/>
        <s v="米豆腐" u="1"/>
        <s v="苹果90果" u="1"/>
        <s v="小南瓜" u="1"/>
        <s v="大红提" u="1"/>
        <s v="蒜苗" u="1"/>
        <s v="温克红提" u="1"/>
        <s v="日本豆腐" u="1"/>
        <s v="秋月梨" u="1"/>
        <s v="阳光玫瑰" u="1"/>
        <s v="绿心猕猴桃" u="1"/>
        <s v="黄金百香果" u="1"/>
        <s v="油豆腐皮" u="1"/>
        <s v="板栗南瓜" u="1"/>
        <s v="大蒜头" u="1"/>
        <s v="石榴" u="1"/>
        <s v="去皮生板栗" u="1"/>
        <s v="花菜" u="1"/>
        <s v="苹果" u="1"/>
        <s v="红提" u="1"/>
        <s v="青椒" u="1"/>
        <s v="苦瓜" u="1"/>
        <s v="小西红柿" u="1"/>
        <s v="魔玉豆腐" u="1"/>
        <s v="80苹果" u="1"/>
        <s v="生板栗去壳" u="1"/>
        <s v="蒜米" u="1"/>
      </sharedItems>
    </cacheField>
    <cacheField name="单位" numFmtId="0">
      <sharedItems containsBlank="1" count="5">
        <s v="斤"/>
        <s v="包"/>
        <m/>
        <e v="#N/A" u="1"/>
        <s v="根" u="1"/>
      </sharedItems>
    </cacheField>
    <cacheField name="下单数量" numFmtId="0">
      <sharedItems containsString="0" containsBlank="1" containsNumber="1" containsInteger="1" minValue="0" maxValue="420" count="76">
        <n v="20"/>
        <n v="85"/>
        <n v="100"/>
        <n v="95"/>
        <n v="25"/>
        <n v="110"/>
        <n v="6"/>
        <n v="50"/>
        <n v="70"/>
        <n v="130"/>
        <n v="10"/>
        <n v="55"/>
        <n v="15"/>
        <n v="5"/>
        <n v="220"/>
        <n v="300"/>
        <n v="75"/>
        <n v="90"/>
        <n v="3"/>
        <n v="60"/>
        <n v="80"/>
        <n v="30"/>
        <n v="40"/>
        <n v="4"/>
        <n v="8"/>
        <m/>
        <n v="32"/>
        <n v="16"/>
        <n v="13"/>
        <n v="9"/>
        <n v="14"/>
        <n v="43"/>
        <n v="112"/>
        <n v="31"/>
        <n v="2"/>
        <n v="45"/>
        <n v="26"/>
        <n v="44"/>
        <n v="46"/>
        <n v="23"/>
        <n v="7"/>
        <n v="53"/>
        <n v="65"/>
        <n v="1"/>
        <n v="134"/>
        <n v="39"/>
        <n v="48"/>
        <n v="35"/>
        <n v="34"/>
        <n v="58"/>
        <n v="97"/>
        <n v="18"/>
        <n v="162"/>
        <n v="420"/>
        <n v="24"/>
        <n v="38"/>
        <n v="172"/>
        <n v="83"/>
        <n v="178"/>
        <n v="245"/>
        <n v="12"/>
        <n v="105"/>
        <n v="176"/>
        <n v="250"/>
        <n v="11"/>
        <n v="150"/>
        <n v="280"/>
        <n v="115"/>
        <n v="290"/>
        <n v="180"/>
        <n v="350"/>
        <n v="160"/>
        <n v="54"/>
        <n v="140"/>
        <n v="120"/>
        <n v="0"/>
      </sharedItems>
    </cacheField>
    <cacheField name="备注" numFmtId="0">
      <sharedItems containsBlank="1" containsNumber="1" containsInteger="1" containsMixedTypes="1" count="27">
        <m/>
        <s v="620个"/>
        <s v="330个"/>
        <s v="150个"/>
        <s v="三220，四200"/>
        <s v="三"/>
        <s v="三125，四120"/>
        <s v="440根4两一个"/>
        <s v="95根4两一根"/>
        <s v="253个"/>
        <s v="其中面点5斤"/>
        <s v="蛋糕"/>
        <s v="6个，蛋糕"/>
        <s v="面点"/>
        <s v="70根18队研学外出用"/>
        <s v="420个3两左右一个估算重量"/>
        <s v="200斤估算重量"/>
        <s v="290个"/>
        <s v="180个3两左右一个估算重量"/>
        <s v="25个"/>
        <s v=" 60个"/>
        <s v="丝"/>
        <s v=" 145根"/>
        <s v="（八菱瓜）"/>
        <s v="100根"/>
        <s v="175个"/>
        <n v="160" u="1"/>
      </sharedItems>
    </cacheField>
    <cacheField name="客户名称" numFmtId="0">
      <sharedItems containsBlank="1" count="20">
        <s v="红岭综合训练场"/>
        <s v="象山学员六大队"/>
        <s v="大正学员五大队"/>
        <s v="大正食堂"/>
        <s v="奇峰东区食堂三大队"/>
        <s v="奇峰东区食堂四大队"/>
        <s v="港澳楼1"/>
        <s v="奇峰西区食堂一大队"/>
        <s v="奇峰西区七大队"/>
        <s v="象山学员一大队"/>
        <s v="机关食堂"/>
        <s v="学员七大队（五通驻训）"/>
        <s v="勤务营食堂"/>
        <s v="特院幼儿园"/>
        <s v="秀峰本部"/>
        <m/>
        <s v="奇峰西区二大队" u="1"/>
        <s v="秀峰二食堂" u="1"/>
        <s v="红岭食堂总单" u="1"/>
        <s v="象山学员一/二大队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2">
  <r>
    <x v="0"/>
    <x v="0"/>
    <x v="0"/>
    <x v="0"/>
    <x v="0"/>
    <x v="0"/>
    <x v="0"/>
  </r>
  <r>
    <x v="1"/>
    <x v="0"/>
    <x v="1"/>
    <x v="0"/>
    <x v="1"/>
    <x v="0"/>
    <x v="0"/>
  </r>
  <r>
    <x v="2"/>
    <x v="1"/>
    <x v="2"/>
    <x v="0"/>
    <x v="2"/>
    <x v="0"/>
    <x v="0"/>
  </r>
  <r>
    <x v="3"/>
    <x v="0"/>
    <x v="3"/>
    <x v="0"/>
    <x v="3"/>
    <x v="0"/>
    <x v="0"/>
  </r>
  <r>
    <x v="4"/>
    <x v="2"/>
    <x v="4"/>
    <x v="0"/>
    <x v="4"/>
    <x v="0"/>
    <x v="0"/>
  </r>
  <r>
    <x v="5"/>
    <x v="0"/>
    <x v="5"/>
    <x v="0"/>
    <x v="5"/>
    <x v="0"/>
    <x v="0"/>
  </r>
  <r>
    <x v="6"/>
    <x v="3"/>
    <x v="6"/>
    <x v="0"/>
    <x v="6"/>
    <x v="0"/>
    <x v="0"/>
  </r>
  <r>
    <x v="7"/>
    <x v="4"/>
    <x v="7"/>
    <x v="0"/>
    <x v="7"/>
    <x v="0"/>
    <x v="0"/>
  </r>
  <r>
    <x v="8"/>
    <x v="0"/>
    <x v="8"/>
    <x v="0"/>
    <x v="8"/>
    <x v="0"/>
    <x v="0"/>
  </r>
  <r>
    <x v="9"/>
    <x v="2"/>
    <x v="9"/>
    <x v="0"/>
    <x v="9"/>
    <x v="0"/>
    <x v="0"/>
  </r>
  <r>
    <x v="10"/>
    <x v="0"/>
    <x v="10"/>
    <x v="0"/>
    <x v="5"/>
    <x v="0"/>
    <x v="0"/>
  </r>
  <r>
    <x v="11"/>
    <x v="5"/>
    <x v="11"/>
    <x v="0"/>
    <x v="10"/>
    <x v="0"/>
    <x v="0"/>
  </r>
  <r>
    <x v="12"/>
    <x v="0"/>
    <x v="12"/>
    <x v="0"/>
    <x v="7"/>
    <x v="0"/>
    <x v="0"/>
  </r>
  <r>
    <x v="13"/>
    <x v="6"/>
    <x v="13"/>
    <x v="0"/>
    <x v="11"/>
    <x v="0"/>
    <x v="0"/>
  </r>
  <r>
    <x v="14"/>
    <x v="6"/>
    <x v="14"/>
    <x v="0"/>
    <x v="4"/>
    <x v="0"/>
    <x v="0"/>
  </r>
  <r>
    <x v="15"/>
    <x v="7"/>
    <x v="15"/>
    <x v="0"/>
    <x v="12"/>
    <x v="0"/>
    <x v="0"/>
  </r>
  <r>
    <x v="16"/>
    <x v="2"/>
    <x v="16"/>
    <x v="0"/>
    <x v="13"/>
    <x v="0"/>
    <x v="0"/>
  </r>
  <r>
    <x v="17"/>
    <x v="2"/>
    <x v="17"/>
    <x v="0"/>
    <x v="13"/>
    <x v="0"/>
    <x v="0"/>
  </r>
  <r>
    <x v="18"/>
    <x v="8"/>
    <x v="18"/>
    <x v="0"/>
    <x v="14"/>
    <x v="1"/>
    <x v="0"/>
  </r>
  <r>
    <x v="19"/>
    <x v="8"/>
    <x v="19"/>
    <x v="0"/>
    <x v="10"/>
    <x v="0"/>
    <x v="0"/>
  </r>
  <r>
    <x v="20"/>
    <x v="8"/>
    <x v="20"/>
    <x v="0"/>
    <x v="15"/>
    <x v="0"/>
    <x v="0"/>
  </r>
  <r>
    <x v="21"/>
    <x v="6"/>
    <x v="21"/>
    <x v="0"/>
    <x v="16"/>
    <x v="0"/>
    <x v="1"/>
  </r>
  <r>
    <x v="22"/>
    <x v="0"/>
    <x v="22"/>
    <x v="0"/>
    <x v="4"/>
    <x v="0"/>
    <x v="1"/>
  </r>
  <r>
    <x v="23"/>
    <x v="0"/>
    <x v="23"/>
    <x v="0"/>
    <x v="17"/>
    <x v="0"/>
    <x v="1"/>
  </r>
  <r>
    <x v="24"/>
    <x v="0"/>
    <x v="24"/>
    <x v="0"/>
    <x v="3"/>
    <x v="0"/>
    <x v="1"/>
  </r>
  <r>
    <x v="25"/>
    <x v="6"/>
    <x v="13"/>
    <x v="0"/>
    <x v="17"/>
    <x v="0"/>
    <x v="1"/>
  </r>
  <r>
    <x v="26"/>
    <x v="3"/>
    <x v="6"/>
    <x v="0"/>
    <x v="18"/>
    <x v="0"/>
    <x v="1"/>
  </r>
  <r>
    <x v="27"/>
    <x v="6"/>
    <x v="14"/>
    <x v="0"/>
    <x v="10"/>
    <x v="0"/>
    <x v="1"/>
  </r>
  <r>
    <x v="28"/>
    <x v="9"/>
    <x v="25"/>
    <x v="0"/>
    <x v="19"/>
    <x v="0"/>
    <x v="1"/>
  </r>
  <r>
    <x v="29"/>
    <x v="6"/>
    <x v="26"/>
    <x v="0"/>
    <x v="20"/>
    <x v="0"/>
    <x v="1"/>
  </r>
  <r>
    <x v="30"/>
    <x v="0"/>
    <x v="10"/>
    <x v="0"/>
    <x v="0"/>
    <x v="0"/>
    <x v="1"/>
  </r>
  <r>
    <x v="31"/>
    <x v="0"/>
    <x v="1"/>
    <x v="0"/>
    <x v="21"/>
    <x v="0"/>
    <x v="1"/>
  </r>
  <r>
    <x v="32"/>
    <x v="2"/>
    <x v="27"/>
    <x v="0"/>
    <x v="12"/>
    <x v="0"/>
    <x v="1"/>
  </r>
  <r>
    <x v="33"/>
    <x v="0"/>
    <x v="28"/>
    <x v="0"/>
    <x v="22"/>
    <x v="0"/>
    <x v="1"/>
  </r>
  <r>
    <x v="34"/>
    <x v="2"/>
    <x v="29"/>
    <x v="0"/>
    <x v="16"/>
    <x v="0"/>
    <x v="1"/>
  </r>
  <r>
    <x v="35"/>
    <x v="6"/>
    <x v="30"/>
    <x v="0"/>
    <x v="21"/>
    <x v="0"/>
    <x v="1"/>
  </r>
  <r>
    <x v="36"/>
    <x v="6"/>
    <x v="31"/>
    <x v="0"/>
    <x v="23"/>
    <x v="0"/>
    <x v="1"/>
  </r>
  <r>
    <x v="37"/>
    <x v="2"/>
    <x v="16"/>
    <x v="0"/>
    <x v="6"/>
    <x v="0"/>
    <x v="1"/>
  </r>
  <r>
    <x v="38"/>
    <x v="7"/>
    <x v="15"/>
    <x v="0"/>
    <x v="24"/>
    <x v="0"/>
    <x v="1"/>
  </r>
  <r>
    <x v="39"/>
    <x v="2"/>
    <x v="17"/>
    <x v="0"/>
    <x v="23"/>
    <x v="0"/>
    <x v="1"/>
  </r>
  <r>
    <x v="40"/>
    <x v="3"/>
    <x v="32"/>
    <x v="0"/>
    <x v="6"/>
    <x v="0"/>
    <x v="1"/>
  </r>
  <r>
    <x v="41"/>
    <x v="0"/>
    <x v="0"/>
    <x v="0"/>
    <x v="10"/>
    <x v="0"/>
    <x v="1"/>
  </r>
  <r>
    <x v="42"/>
    <x v="8"/>
    <x v="33"/>
    <x v="0"/>
    <x v="25"/>
    <x v="2"/>
    <x v="1"/>
  </r>
  <r>
    <x v="43"/>
    <x v="8"/>
    <x v="34"/>
    <x v="0"/>
    <x v="25"/>
    <x v="3"/>
    <x v="1"/>
  </r>
  <r>
    <x v="44"/>
    <x v="6"/>
    <x v="21"/>
    <x v="0"/>
    <x v="26"/>
    <x v="0"/>
    <x v="2"/>
  </r>
  <r>
    <x v="45"/>
    <x v="0"/>
    <x v="8"/>
    <x v="0"/>
    <x v="4"/>
    <x v="0"/>
    <x v="2"/>
  </r>
  <r>
    <x v="46"/>
    <x v="3"/>
    <x v="32"/>
    <x v="0"/>
    <x v="0"/>
    <x v="0"/>
    <x v="2"/>
  </r>
  <r>
    <x v="47"/>
    <x v="4"/>
    <x v="35"/>
    <x v="0"/>
    <x v="27"/>
    <x v="0"/>
    <x v="2"/>
  </r>
  <r>
    <x v="48"/>
    <x v="0"/>
    <x v="10"/>
    <x v="0"/>
    <x v="28"/>
    <x v="0"/>
    <x v="2"/>
  </r>
  <r>
    <x v="49"/>
    <x v="3"/>
    <x v="36"/>
    <x v="0"/>
    <x v="0"/>
    <x v="0"/>
    <x v="2"/>
  </r>
  <r>
    <x v="50"/>
    <x v="5"/>
    <x v="11"/>
    <x v="0"/>
    <x v="21"/>
    <x v="0"/>
    <x v="2"/>
  </r>
  <r>
    <x v="51"/>
    <x v="0"/>
    <x v="0"/>
    <x v="0"/>
    <x v="12"/>
    <x v="0"/>
    <x v="2"/>
  </r>
  <r>
    <x v="52"/>
    <x v="2"/>
    <x v="17"/>
    <x v="0"/>
    <x v="29"/>
    <x v="0"/>
    <x v="2"/>
  </r>
  <r>
    <x v="53"/>
    <x v="3"/>
    <x v="6"/>
    <x v="0"/>
    <x v="30"/>
    <x v="0"/>
    <x v="2"/>
  </r>
  <r>
    <x v="54"/>
    <x v="6"/>
    <x v="13"/>
    <x v="0"/>
    <x v="31"/>
    <x v="0"/>
    <x v="2"/>
  </r>
  <r>
    <x v="55"/>
    <x v="8"/>
    <x v="37"/>
    <x v="0"/>
    <x v="32"/>
    <x v="0"/>
    <x v="2"/>
  </r>
  <r>
    <x v="56"/>
    <x v="8"/>
    <x v="38"/>
    <x v="0"/>
    <x v="6"/>
    <x v="0"/>
    <x v="2"/>
  </r>
  <r>
    <x v="57"/>
    <x v="2"/>
    <x v="39"/>
    <x v="0"/>
    <x v="27"/>
    <x v="0"/>
    <x v="2"/>
  </r>
  <r>
    <x v="58"/>
    <x v="0"/>
    <x v="22"/>
    <x v="0"/>
    <x v="33"/>
    <x v="0"/>
    <x v="2"/>
  </r>
  <r>
    <x v="59"/>
    <x v="10"/>
    <x v="40"/>
    <x v="0"/>
    <x v="28"/>
    <x v="0"/>
    <x v="2"/>
  </r>
  <r>
    <x v="60"/>
    <x v="2"/>
    <x v="41"/>
    <x v="0"/>
    <x v="34"/>
    <x v="0"/>
    <x v="2"/>
  </r>
  <r>
    <x v="61"/>
    <x v="6"/>
    <x v="42"/>
    <x v="0"/>
    <x v="35"/>
    <x v="0"/>
    <x v="2"/>
  </r>
  <r>
    <x v="62"/>
    <x v="0"/>
    <x v="43"/>
    <x v="0"/>
    <x v="36"/>
    <x v="0"/>
    <x v="2"/>
  </r>
  <r>
    <x v="63"/>
    <x v="1"/>
    <x v="44"/>
    <x v="0"/>
    <x v="37"/>
    <x v="0"/>
    <x v="2"/>
  </r>
  <r>
    <x v="64"/>
    <x v="0"/>
    <x v="45"/>
    <x v="0"/>
    <x v="38"/>
    <x v="0"/>
    <x v="2"/>
  </r>
  <r>
    <x v="65"/>
    <x v="6"/>
    <x v="46"/>
    <x v="0"/>
    <x v="39"/>
    <x v="0"/>
    <x v="2"/>
  </r>
  <r>
    <x v="66"/>
    <x v="6"/>
    <x v="31"/>
    <x v="0"/>
    <x v="34"/>
    <x v="0"/>
    <x v="2"/>
  </r>
  <r>
    <x v="67"/>
    <x v="7"/>
    <x v="15"/>
    <x v="0"/>
    <x v="40"/>
    <x v="0"/>
    <x v="2"/>
  </r>
  <r>
    <x v="68"/>
    <x v="2"/>
    <x v="16"/>
    <x v="0"/>
    <x v="23"/>
    <x v="0"/>
    <x v="2"/>
  </r>
  <r>
    <x v="69"/>
    <x v="11"/>
    <x v="47"/>
    <x v="0"/>
    <x v="41"/>
    <x v="0"/>
    <x v="2"/>
  </r>
  <r>
    <x v="70"/>
    <x v="2"/>
    <x v="48"/>
    <x v="0"/>
    <x v="35"/>
    <x v="0"/>
    <x v="2"/>
  </r>
  <r>
    <x v="71"/>
    <x v="8"/>
    <x v="49"/>
    <x v="0"/>
    <x v="42"/>
    <x v="0"/>
    <x v="2"/>
  </r>
  <r>
    <x v="72"/>
    <x v="0"/>
    <x v="23"/>
    <x v="0"/>
    <x v="12"/>
    <x v="0"/>
    <x v="2"/>
  </r>
  <r>
    <x v="73"/>
    <x v="0"/>
    <x v="50"/>
    <x v="0"/>
    <x v="6"/>
    <x v="0"/>
    <x v="2"/>
  </r>
  <r>
    <x v="74"/>
    <x v="2"/>
    <x v="9"/>
    <x v="0"/>
    <x v="21"/>
    <x v="0"/>
    <x v="2"/>
  </r>
  <r>
    <x v="75"/>
    <x v="0"/>
    <x v="51"/>
    <x v="0"/>
    <x v="43"/>
    <x v="0"/>
    <x v="2"/>
  </r>
  <r>
    <x v="76"/>
    <x v="6"/>
    <x v="21"/>
    <x v="0"/>
    <x v="44"/>
    <x v="0"/>
    <x v="3"/>
  </r>
  <r>
    <x v="77"/>
    <x v="0"/>
    <x v="8"/>
    <x v="0"/>
    <x v="45"/>
    <x v="0"/>
    <x v="3"/>
  </r>
  <r>
    <x v="78"/>
    <x v="3"/>
    <x v="32"/>
    <x v="0"/>
    <x v="46"/>
    <x v="0"/>
    <x v="3"/>
  </r>
  <r>
    <x v="79"/>
    <x v="4"/>
    <x v="35"/>
    <x v="0"/>
    <x v="47"/>
    <x v="0"/>
    <x v="3"/>
  </r>
  <r>
    <x v="80"/>
    <x v="0"/>
    <x v="10"/>
    <x v="0"/>
    <x v="48"/>
    <x v="0"/>
    <x v="3"/>
  </r>
  <r>
    <x v="81"/>
    <x v="3"/>
    <x v="36"/>
    <x v="0"/>
    <x v="49"/>
    <x v="0"/>
    <x v="3"/>
  </r>
  <r>
    <x v="82"/>
    <x v="5"/>
    <x v="11"/>
    <x v="0"/>
    <x v="50"/>
    <x v="0"/>
    <x v="3"/>
  </r>
  <r>
    <x v="83"/>
    <x v="0"/>
    <x v="0"/>
    <x v="0"/>
    <x v="41"/>
    <x v="0"/>
    <x v="3"/>
  </r>
  <r>
    <x v="84"/>
    <x v="2"/>
    <x v="17"/>
    <x v="0"/>
    <x v="51"/>
    <x v="0"/>
    <x v="3"/>
  </r>
  <r>
    <x v="85"/>
    <x v="3"/>
    <x v="6"/>
    <x v="0"/>
    <x v="48"/>
    <x v="0"/>
    <x v="3"/>
  </r>
  <r>
    <x v="86"/>
    <x v="6"/>
    <x v="13"/>
    <x v="0"/>
    <x v="52"/>
    <x v="0"/>
    <x v="3"/>
  </r>
  <r>
    <x v="87"/>
    <x v="8"/>
    <x v="37"/>
    <x v="0"/>
    <x v="53"/>
    <x v="4"/>
    <x v="3"/>
  </r>
  <r>
    <x v="88"/>
    <x v="8"/>
    <x v="38"/>
    <x v="0"/>
    <x v="54"/>
    <x v="0"/>
    <x v="3"/>
  </r>
  <r>
    <x v="89"/>
    <x v="2"/>
    <x v="39"/>
    <x v="0"/>
    <x v="4"/>
    <x v="5"/>
    <x v="3"/>
  </r>
  <r>
    <x v="90"/>
    <x v="3"/>
    <x v="32"/>
    <x v="0"/>
    <x v="13"/>
    <x v="5"/>
    <x v="3"/>
  </r>
  <r>
    <x v="91"/>
    <x v="6"/>
    <x v="46"/>
    <x v="0"/>
    <x v="31"/>
    <x v="0"/>
    <x v="3"/>
  </r>
  <r>
    <x v="92"/>
    <x v="6"/>
    <x v="52"/>
    <x v="0"/>
    <x v="18"/>
    <x v="5"/>
    <x v="3"/>
  </r>
  <r>
    <x v="93"/>
    <x v="10"/>
    <x v="40"/>
    <x v="0"/>
    <x v="55"/>
    <x v="0"/>
    <x v="3"/>
  </r>
  <r>
    <x v="94"/>
    <x v="0"/>
    <x v="22"/>
    <x v="0"/>
    <x v="49"/>
    <x v="0"/>
    <x v="3"/>
  </r>
  <r>
    <x v="95"/>
    <x v="2"/>
    <x v="41"/>
    <x v="0"/>
    <x v="23"/>
    <x v="0"/>
    <x v="3"/>
  </r>
  <r>
    <x v="96"/>
    <x v="6"/>
    <x v="42"/>
    <x v="0"/>
    <x v="56"/>
    <x v="0"/>
    <x v="3"/>
  </r>
  <r>
    <x v="97"/>
    <x v="0"/>
    <x v="43"/>
    <x v="0"/>
    <x v="57"/>
    <x v="0"/>
    <x v="3"/>
  </r>
  <r>
    <x v="98"/>
    <x v="1"/>
    <x v="44"/>
    <x v="0"/>
    <x v="50"/>
    <x v="0"/>
    <x v="3"/>
  </r>
  <r>
    <x v="99"/>
    <x v="11"/>
    <x v="47"/>
    <x v="0"/>
    <x v="58"/>
    <x v="0"/>
    <x v="3"/>
  </r>
  <r>
    <x v="100"/>
    <x v="2"/>
    <x v="48"/>
    <x v="0"/>
    <x v="52"/>
    <x v="0"/>
    <x v="3"/>
  </r>
  <r>
    <x v="101"/>
    <x v="8"/>
    <x v="49"/>
    <x v="0"/>
    <x v="59"/>
    <x v="6"/>
    <x v="3"/>
  </r>
  <r>
    <x v="102"/>
    <x v="0"/>
    <x v="23"/>
    <x v="0"/>
    <x v="46"/>
    <x v="0"/>
    <x v="3"/>
  </r>
  <r>
    <x v="103"/>
    <x v="0"/>
    <x v="50"/>
    <x v="0"/>
    <x v="0"/>
    <x v="0"/>
    <x v="3"/>
  </r>
  <r>
    <x v="104"/>
    <x v="2"/>
    <x v="9"/>
    <x v="0"/>
    <x v="49"/>
    <x v="0"/>
    <x v="3"/>
  </r>
  <r>
    <x v="105"/>
    <x v="0"/>
    <x v="51"/>
    <x v="0"/>
    <x v="34"/>
    <x v="0"/>
    <x v="3"/>
  </r>
  <r>
    <x v="106"/>
    <x v="2"/>
    <x v="16"/>
    <x v="0"/>
    <x v="60"/>
    <x v="0"/>
    <x v="3"/>
  </r>
  <r>
    <x v="107"/>
    <x v="0"/>
    <x v="45"/>
    <x v="0"/>
    <x v="61"/>
    <x v="0"/>
    <x v="3"/>
  </r>
  <r>
    <x v="108"/>
    <x v="6"/>
    <x v="31"/>
    <x v="0"/>
    <x v="24"/>
    <x v="0"/>
    <x v="3"/>
  </r>
  <r>
    <x v="109"/>
    <x v="7"/>
    <x v="15"/>
    <x v="0"/>
    <x v="0"/>
    <x v="0"/>
    <x v="3"/>
  </r>
  <r>
    <x v="110"/>
    <x v="6"/>
    <x v="53"/>
    <x v="0"/>
    <x v="20"/>
    <x v="0"/>
    <x v="4"/>
  </r>
  <r>
    <x v="111"/>
    <x v="3"/>
    <x v="54"/>
    <x v="0"/>
    <x v="7"/>
    <x v="0"/>
    <x v="4"/>
  </r>
  <r>
    <x v="112"/>
    <x v="2"/>
    <x v="17"/>
    <x v="0"/>
    <x v="10"/>
    <x v="0"/>
    <x v="4"/>
  </r>
  <r>
    <x v="113"/>
    <x v="0"/>
    <x v="55"/>
    <x v="0"/>
    <x v="7"/>
    <x v="0"/>
    <x v="4"/>
  </r>
  <r>
    <x v="114"/>
    <x v="2"/>
    <x v="48"/>
    <x v="0"/>
    <x v="7"/>
    <x v="0"/>
    <x v="4"/>
  </r>
  <r>
    <x v="115"/>
    <x v="0"/>
    <x v="28"/>
    <x v="0"/>
    <x v="21"/>
    <x v="0"/>
    <x v="4"/>
  </r>
  <r>
    <x v="116"/>
    <x v="2"/>
    <x v="27"/>
    <x v="0"/>
    <x v="22"/>
    <x v="0"/>
    <x v="4"/>
  </r>
  <r>
    <x v="117"/>
    <x v="3"/>
    <x v="32"/>
    <x v="0"/>
    <x v="10"/>
    <x v="0"/>
    <x v="4"/>
  </r>
  <r>
    <x v="118"/>
    <x v="11"/>
    <x v="56"/>
    <x v="0"/>
    <x v="8"/>
    <x v="0"/>
    <x v="4"/>
  </r>
  <r>
    <x v="119"/>
    <x v="0"/>
    <x v="5"/>
    <x v="0"/>
    <x v="19"/>
    <x v="0"/>
    <x v="4"/>
  </r>
  <r>
    <x v="120"/>
    <x v="0"/>
    <x v="43"/>
    <x v="0"/>
    <x v="21"/>
    <x v="0"/>
    <x v="4"/>
  </r>
  <r>
    <x v="121"/>
    <x v="4"/>
    <x v="7"/>
    <x v="0"/>
    <x v="21"/>
    <x v="0"/>
    <x v="4"/>
  </r>
  <r>
    <x v="122"/>
    <x v="12"/>
    <x v="57"/>
    <x v="0"/>
    <x v="10"/>
    <x v="0"/>
    <x v="4"/>
  </r>
  <r>
    <x v="123"/>
    <x v="6"/>
    <x v="13"/>
    <x v="0"/>
    <x v="21"/>
    <x v="0"/>
    <x v="4"/>
  </r>
  <r>
    <x v="124"/>
    <x v="6"/>
    <x v="30"/>
    <x v="0"/>
    <x v="22"/>
    <x v="0"/>
    <x v="4"/>
  </r>
  <r>
    <x v="125"/>
    <x v="0"/>
    <x v="23"/>
    <x v="0"/>
    <x v="0"/>
    <x v="0"/>
    <x v="4"/>
  </r>
  <r>
    <x v="126"/>
    <x v="2"/>
    <x v="16"/>
    <x v="0"/>
    <x v="10"/>
    <x v="0"/>
    <x v="4"/>
  </r>
  <r>
    <x v="127"/>
    <x v="7"/>
    <x v="15"/>
    <x v="0"/>
    <x v="0"/>
    <x v="0"/>
    <x v="4"/>
  </r>
  <r>
    <x v="128"/>
    <x v="6"/>
    <x v="31"/>
    <x v="0"/>
    <x v="10"/>
    <x v="0"/>
    <x v="4"/>
  </r>
  <r>
    <x v="129"/>
    <x v="0"/>
    <x v="51"/>
    <x v="0"/>
    <x v="13"/>
    <x v="0"/>
    <x v="4"/>
  </r>
  <r>
    <x v="130"/>
    <x v="2"/>
    <x v="41"/>
    <x v="0"/>
    <x v="18"/>
    <x v="0"/>
    <x v="4"/>
  </r>
  <r>
    <x v="131"/>
    <x v="8"/>
    <x v="18"/>
    <x v="0"/>
    <x v="62"/>
    <x v="7"/>
    <x v="4"/>
  </r>
  <r>
    <x v="132"/>
    <x v="8"/>
    <x v="58"/>
    <x v="0"/>
    <x v="63"/>
    <x v="0"/>
    <x v="4"/>
  </r>
  <r>
    <x v="133"/>
    <x v="0"/>
    <x v="8"/>
    <x v="0"/>
    <x v="10"/>
    <x v="0"/>
    <x v="4"/>
  </r>
  <r>
    <x v="134"/>
    <x v="6"/>
    <x v="31"/>
    <x v="0"/>
    <x v="18"/>
    <x v="0"/>
    <x v="5"/>
  </r>
  <r>
    <x v="135"/>
    <x v="6"/>
    <x v="53"/>
    <x v="0"/>
    <x v="12"/>
    <x v="0"/>
    <x v="5"/>
  </r>
  <r>
    <x v="136"/>
    <x v="3"/>
    <x v="54"/>
    <x v="0"/>
    <x v="12"/>
    <x v="0"/>
    <x v="5"/>
  </r>
  <r>
    <x v="137"/>
    <x v="0"/>
    <x v="0"/>
    <x v="0"/>
    <x v="13"/>
    <x v="0"/>
    <x v="5"/>
  </r>
  <r>
    <x v="138"/>
    <x v="2"/>
    <x v="17"/>
    <x v="0"/>
    <x v="34"/>
    <x v="0"/>
    <x v="5"/>
  </r>
  <r>
    <x v="139"/>
    <x v="0"/>
    <x v="55"/>
    <x v="0"/>
    <x v="27"/>
    <x v="0"/>
    <x v="5"/>
  </r>
  <r>
    <x v="140"/>
    <x v="2"/>
    <x v="48"/>
    <x v="0"/>
    <x v="12"/>
    <x v="0"/>
    <x v="5"/>
  </r>
  <r>
    <x v="141"/>
    <x v="0"/>
    <x v="23"/>
    <x v="0"/>
    <x v="64"/>
    <x v="0"/>
    <x v="5"/>
  </r>
  <r>
    <x v="142"/>
    <x v="0"/>
    <x v="28"/>
    <x v="0"/>
    <x v="13"/>
    <x v="0"/>
    <x v="5"/>
  </r>
  <r>
    <x v="143"/>
    <x v="2"/>
    <x v="27"/>
    <x v="0"/>
    <x v="0"/>
    <x v="0"/>
    <x v="5"/>
  </r>
  <r>
    <x v="144"/>
    <x v="2"/>
    <x v="39"/>
    <x v="0"/>
    <x v="13"/>
    <x v="0"/>
    <x v="5"/>
  </r>
  <r>
    <x v="145"/>
    <x v="3"/>
    <x v="32"/>
    <x v="0"/>
    <x v="18"/>
    <x v="0"/>
    <x v="5"/>
  </r>
  <r>
    <x v="146"/>
    <x v="11"/>
    <x v="56"/>
    <x v="0"/>
    <x v="27"/>
    <x v="0"/>
    <x v="5"/>
  </r>
  <r>
    <x v="147"/>
    <x v="0"/>
    <x v="5"/>
    <x v="0"/>
    <x v="27"/>
    <x v="0"/>
    <x v="5"/>
  </r>
  <r>
    <x v="148"/>
    <x v="0"/>
    <x v="43"/>
    <x v="0"/>
    <x v="24"/>
    <x v="0"/>
    <x v="5"/>
  </r>
  <r>
    <x v="149"/>
    <x v="12"/>
    <x v="57"/>
    <x v="0"/>
    <x v="43"/>
    <x v="0"/>
    <x v="5"/>
  </r>
  <r>
    <x v="150"/>
    <x v="4"/>
    <x v="35"/>
    <x v="0"/>
    <x v="24"/>
    <x v="0"/>
    <x v="5"/>
  </r>
  <r>
    <x v="151"/>
    <x v="6"/>
    <x v="13"/>
    <x v="0"/>
    <x v="10"/>
    <x v="0"/>
    <x v="5"/>
  </r>
  <r>
    <x v="152"/>
    <x v="6"/>
    <x v="30"/>
    <x v="0"/>
    <x v="23"/>
    <x v="0"/>
    <x v="5"/>
  </r>
  <r>
    <x v="153"/>
    <x v="7"/>
    <x v="15"/>
    <x v="0"/>
    <x v="13"/>
    <x v="0"/>
    <x v="5"/>
  </r>
  <r>
    <x v="154"/>
    <x v="2"/>
    <x v="16"/>
    <x v="0"/>
    <x v="18"/>
    <x v="0"/>
    <x v="5"/>
  </r>
  <r>
    <x v="155"/>
    <x v="8"/>
    <x v="18"/>
    <x v="0"/>
    <x v="55"/>
    <x v="8"/>
    <x v="5"/>
  </r>
  <r>
    <x v="156"/>
    <x v="8"/>
    <x v="58"/>
    <x v="0"/>
    <x v="22"/>
    <x v="0"/>
    <x v="5"/>
  </r>
  <r>
    <x v="157"/>
    <x v="6"/>
    <x v="53"/>
    <x v="0"/>
    <x v="0"/>
    <x v="0"/>
    <x v="6"/>
  </r>
  <r>
    <x v="158"/>
    <x v="6"/>
    <x v="21"/>
    <x v="0"/>
    <x v="4"/>
    <x v="0"/>
    <x v="6"/>
  </r>
  <r>
    <x v="159"/>
    <x v="1"/>
    <x v="59"/>
    <x v="0"/>
    <x v="8"/>
    <x v="0"/>
    <x v="6"/>
  </r>
  <r>
    <x v="160"/>
    <x v="3"/>
    <x v="60"/>
    <x v="0"/>
    <x v="7"/>
    <x v="0"/>
    <x v="6"/>
  </r>
  <r>
    <x v="161"/>
    <x v="4"/>
    <x v="35"/>
    <x v="0"/>
    <x v="22"/>
    <x v="0"/>
    <x v="6"/>
  </r>
  <r>
    <x v="162"/>
    <x v="12"/>
    <x v="57"/>
    <x v="0"/>
    <x v="34"/>
    <x v="0"/>
    <x v="6"/>
  </r>
  <r>
    <x v="163"/>
    <x v="5"/>
    <x v="11"/>
    <x v="0"/>
    <x v="43"/>
    <x v="0"/>
    <x v="6"/>
  </r>
  <r>
    <x v="164"/>
    <x v="0"/>
    <x v="61"/>
    <x v="0"/>
    <x v="21"/>
    <x v="0"/>
    <x v="6"/>
  </r>
  <r>
    <x v="165"/>
    <x v="0"/>
    <x v="22"/>
    <x v="0"/>
    <x v="47"/>
    <x v="0"/>
    <x v="6"/>
  </r>
  <r>
    <x v="166"/>
    <x v="0"/>
    <x v="0"/>
    <x v="0"/>
    <x v="0"/>
    <x v="0"/>
    <x v="6"/>
  </r>
  <r>
    <x v="167"/>
    <x v="2"/>
    <x v="62"/>
    <x v="0"/>
    <x v="21"/>
    <x v="0"/>
    <x v="6"/>
  </r>
  <r>
    <x v="168"/>
    <x v="9"/>
    <x v="25"/>
    <x v="0"/>
    <x v="47"/>
    <x v="0"/>
    <x v="6"/>
  </r>
  <r>
    <x v="169"/>
    <x v="0"/>
    <x v="24"/>
    <x v="0"/>
    <x v="47"/>
    <x v="0"/>
    <x v="6"/>
  </r>
  <r>
    <x v="170"/>
    <x v="0"/>
    <x v="5"/>
    <x v="0"/>
    <x v="21"/>
    <x v="0"/>
    <x v="6"/>
  </r>
  <r>
    <x v="171"/>
    <x v="0"/>
    <x v="45"/>
    <x v="0"/>
    <x v="35"/>
    <x v="0"/>
    <x v="6"/>
  </r>
  <r>
    <x v="172"/>
    <x v="6"/>
    <x v="46"/>
    <x v="0"/>
    <x v="10"/>
    <x v="0"/>
    <x v="6"/>
  </r>
  <r>
    <x v="173"/>
    <x v="0"/>
    <x v="23"/>
    <x v="0"/>
    <x v="10"/>
    <x v="0"/>
    <x v="6"/>
  </r>
  <r>
    <x v="174"/>
    <x v="2"/>
    <x v="9"/>
    <x v="0"/>
    <x v="4"/>
    <x v="0"/>
    <x v="6"/>
  </r>
  <r>
    <x v="175"/>
    <x v="0"/>
    <x v="8"/>
    <x v="0"/>
    <x v="40"/>
    <x v="0"/>
    <x v="6"/>
  </r>
  <r>
    <x v="176"/>
    <x v="2"/>
    <x v="39"/>
    <x v="0"/>
    <x v="13"/>
    <x v="0"/>
    <x v="6"/>
  </r>
  <r>
    <x v="177"/>
    <x v="2"/>
    <x v="17"/>
    <x v="0"/>
    <x v="18"/>
    <x v="0"/>
    <x v="6"/>
  </r>
  <r>
    <x v="178"/>
    <x v="2"/>
    <x v="16"/>
    <x v="0"/>
    <x v="34"/>
    <x v="0"/>
    <x v="6"/>
  </r>
  <r>
    <x v="179"/>
    <x v="6"/>
    <x v="31"/>
    <x v="0"/>
    <x v="34"/>
    <x v="0"/>
    <x v="6"/>
  </r>
  <r>
    <x v="180"/>
    <x v="7"/>
    <x v="15"/>
    <x v="0"/>
    <x v="13"/>
    <x v="0"/>
    <x v="6"/>
  </r>
  <r>
    <x v="181"/>
    <x v="0"/>
    <x v="51"/>
    <x v="0"/>
    <x v="34"/>
    <x v="0"/>
    <x v="6"/>
  </r>
  <r>
    <x v="182"/>
    <x v="2"/>
    <x v="41"/>
    <x v="0"/>
    <x v="43"/>
    <x v="0"/>
    <x v="6"/>
  </r>
  <r>
    <x v="183"/>
    <x v="2"/>
    <x v="4"/>
    <x v="0"/>
    <x v="34"/>
    <x v="0"/>
    <x v="6"/>
  </r>
  <r>
    <x v="184"/>
    <x v="8"/>
    <x v="37"/>
    <x v="0"/>
    <x v="65"/>
    <x v="0"/>
    <x v="6"/>
  </r>
  <r>
    <x v="185"/>
    <x v="8"/>
    <x v="63"/>
    <x v="0"/>
    <x v="25"/>
    <x v="9"/>
    <x v="6"/>
  </r>
  <r>
    <x v="186"/>
    <x v="2"/>
    <x v="39"/>
    <x v="0"/>
    <x v="7"/>
    <x v="0"/>
    <x v="7"/>
  </r>
  <r>
    <x v="187"/>
    <x v="3"/>
    <x v="32"/>
    <x v="0"/>
    <x v="12"/>
    <x v="0"/>
    <x v="7"/>
  </r>
  <r>
    <x v="188"/>
    <x v="0"/>
    <x v="24"/>
    <x v="0"/>
    <x v="8"/>
    <x v="0"/>
    <x v="7"/>
  </r>
  <r>
    <x v="189"/>
    <x v="0"/>
    <x v="0"/>
    <x v="0"/>
    <x v="47"/>
    <x v="10"/>
    <x v="7"/>
  </r>
  <r>
    <x v="190"/>
    <x v="0"/>
    <x v="23"/>
    <x v="0"/>
    <x v="2"/>
    <x v="0"/>
    <x v="7"/>
  </r>
  <r>
    <x v="191"/>
    <x v="2"/>
    <x v="29"/>
    <x v="0"/>
    <x v="8"/>
    <x v="0"/>
    <x v="7"/>
  </r>
  <r>
    <x v="192"/>
    <x v="0"/>
    <x v="28"/>
    <x v="0"/>
    <x v="17"/>
    <x v="0"/>
    <x v="7"/>
  </r>
  <r>
    <x v="193"/>
    <x v="9"/>
    <x v="25"/>
    <x v="0"/>
    <x v="19"/>
    <x v="0"/>
    <x v="7"/>
  </r>
  <r>
    <x v="194"/>
    <x v="6"/>
    <x v="64"/>
    <x v="0"/>
    <x v="47"/>
    <x v="0"/>
    <x v="7"/>
  </r>
  <r>
    <x v="195"/>
    <x v="0"/>
    <x v="65"/>
    <x v="0"/>
    <x v="42"/>
    <x v="0"/>
    <x v="7"/>
  </r>
  <r>
    <x v="196"/>
    <x v="6"/>
    <x v="66"/>
    <x v="0"/>
    <x v="10"/>
    <x v="0"/>
    <x v="7"/>
  </r>
  <r>
    <x v="197"/>
    <x v="2"/>
    <x v="27"/>
    <x v="0"/>
    <x v="35"/>
    <x v="0"/>
    <x v="7"/>
  </r>
  <r>
    <x v="198"/>
    <x v="2"/>
    <x v="4"/>
    <x v="0"/>
    <x v="21"/>
    <x v="0"/>
    <x v="7"/>
  </r>
  <r>
    <x v="199"/>
    <x v="0"/>
    <x v="55"/>
    <x v="0"/>
    <x v="35"/>
    <x v="0"/>
    <x v="7"/>
  </r>
  <r>
    <x v="200"/>
    <x v="0"/>
    <x v="67"/>
    <x v="0"/>
    <x v="35"/>
    <x v="0"/>
    <x v="7"/>
  </r>
  <r>
    <x v="201"/>
    <x v="6"/>
    <x v="53"/>
    <x v="0"/>
    <x v="35"/>
    <x v="0"/>
    <x v="7"/>
  </r>
  <r>
    <x v="202"/>
    <x v="6"/>
    <x v="14"/>
    <x v="0"/>
    <x v="7"/>
    <x v="0"/>
    <x v="7"/>
  </r>
  <r>
    <x v="203"/>
    <x v="2"/>
    <x v="41"/>
    <x v="0"/>
    <x v="18"/>
    <x v="0"/>
    <x v="7"/>
  </r>
  <r>
    <x v="204"/>
    <x v="11"/>
    <x v="68"/>
    <x v="0"/>
    <x v="10"/>
    <x v="0"/>
    <x v="7"/>
  </r>
  <r>
    <x v="205"/>
    <x v="7"/>
    <x v="15"/>
    <x v="0"/>
    <x v="60"/>
    <x v="0"/>
    <x v="7"/>
  </r>
  <r>
    <x v="206"/>
    <x v="2"/>
    <x v="16"/>
    <x v="0"/>
    <x v="40"/>
    <x v="0"/>
    <x v="7"/>
  </r>
  <r>
    <x v="207"/>
    <x v="12"/>
    <x v="57"/>
    <x v="0"/>
    <x v="13"/>
    <x v="0"/>
    <x v="7"/>
  </r>
  <r>
    <x v="208"/>
    <x v="8"/>
    <x v="37"/>
    <x v="0"/>
    <x v="4"/>
    <x v="11"/>
    <x v="7"/>
  </r>
  <r>
    <x v="209"/>
    <x v="8"/>
    <x v="63"/>
    <x v="0"/>
    <x v="6"/>
    <x v="12"/>
    <x v="7"/>
  </r>
  <r>
    <x v="210"/>
    <x v="8"/>
    <x v="69"/>
    <x v="0"/>
    <x v="18"/>
    <x v="11"/>
    <x v="7"/>
  </r>
  <r>
    <x v="211"/>
    <x v="8"/>
    <x v="49"/>
    <x v="0"/>
    <x v="9"/>
    <x v="0"/>
    <x v="7"/>
  </r>
  <r>
    <x v="212"/>
    <x v="8"/>
    <x v="58"/>
    <x v="0"/>
    <x v="66"/>
    <x v="0"/>
    <x v="7"/>
  </r>
  <r>
    <x v="213"/>
    <x v="3"/>
    <x v="32"/>
    <x v="0"/>
    <x v="10"/>
    <x v="0"/>
    <x v="8"/>
  </r>
  <r>
    <x v="214"/>
    <x v="6"/>
    <x v="21"/>
    <x v="0"/>
    <x v="0"/>
    <x v="0"/>
    <x v="8"/>
  </r>
  <r>
    <x v="215"/>
    <x v="0"/>
    <x v="23"/>
    <x v="0"/>
    <x v="21"/>
    <x v="0"/>
    <x v="8"/>
  </r>
  <r>
    <x v="216"/>
    <x v="6"/>
    <x v="53"/>
    <x v="0"/>
    <x v="20"/>
    <x v="0"/>
    <x v="8"/>
  </r>
  <r>
    <x v="217"/>
    <x v="3"/>
    <x v="54"/>
    <x v="0"/>
    <x v="7"/>
    <x v="0"/>
    <x v="8"/>
  </r>
  <r>
    <x v="218"/>
    <x v="1"/>
    <x v="44"/>
    <x v="0"/>
    <x v="35"/>
    <x v="0"/>
    <x v="8"/>
  </r>
  <r>
    <x v="219"/>
    <x v="0"/>
    <x v="43"/>
    <x v="0"/>
    <x v="10"/>
    <x v="0"/>
    <x v="8"/>
  </r>
  <r>
    <x v="220"/>
    <x v="0"/>
    <x v="70"/>
    <x v="0"/>
    <x v="11"/>
    <x v="0"/>
    <x v="8"/>
  </r>
  <r>
    <x v="221"/>
    <x v="2"/>
    <x v="27"/>
    <x v="0"/>
    <x v="21"/>
    <x v="0"/>
    <x v="8"/>
  </r>
  <r>
    <x v="222"/>
    <x v="2"/>
    <x v="4"/>
    <x v="0"/>
    <x v="10"/>
    <x v="0"/>
    <x v="8"/>
  </r>
  <r>
    <x v="223"/>
    <x v="3"/>
    <x v="6"/>
    <x v="0"/>
    <x v="10"/>
    <x v="0"/>
    <x v="8"/>
  </r>
  <r>
    <x v="224"/>
    <x v="2"/>
    <x v="41"/>
    <x v="0"/>
    <x v="18"/>
    <x v="0"/>
    <x v="8"/>
  </r>
  <r>
    <x v="225"/>
    <x v="0"/>
    <x v="51"/>
    <x v="0"/>
    <x v="43"/>
    <x v="0"/>
    <x v="8"/>
  </r>
  <r>
    <x v="226"/>
    <x v="0"/>
    <x v="0"/>
    <x v="0"/>
    <x v="19"/>
    <x v="0"/>
    <x v="8"/>
  </r>
  <r>
    <x v="227"/>
    <x v="2"/>
    <x v="71"/>
    <x v="0"/>
    <x v="19"/>
    <x v="0"/>
    <x v="8"/>
  </r>
  <r>
    <x v="228"/>
    <x v="6"/>
    <x v="30"/>
    <x v="0"/>
    <x v="11"/>
    <x v="0"/>
    <x v="8"/>
  </r>
  <r>
    <x v="229"/>
    <x v="6"/>
    <x v="26"/>
    <x v="0"/>
    <x v="22"/>
    <x v="0"/>
    <x v="8"/>
  </r>
  <r>
    <x v="230"/>
    <x v="0"/>
    <x v="10"/>
    <x v="0"/>
    <x v="22"/>
    <x v="0"/>
    <x v="8"/>
  </r>
  <r>
    <x v="231"/>
    <x v="0"/>
    <x v="55"/>
    <x v="0"/>
    <x v="22"/>
    <x v="0"/>
    <x v="8"/>
  </r>
  <r>
    <x v="232"/>
    <x v="3"/>
    <x v="72"/>
    <x v="0"/>
    <x v="22"/>
    <x v="0"/>
    <x v="8"/>
  </r>
  <r>
    <x v="233"/>
    <x v="7"/>
    <x v="15"/>
    <x v="0"/>
    <x v="10"/>
    <x v="0"/>
    <x v="8"/>
  </r>
  <r>
    <x v="234"/>
    <x v="2"/>
    <x v="16"/>
    <x v="0"/>
    <x v="13"/>
    <x v="0"/>
    <x v="8"/>
  </r>
  <r>
    <x v="235"/>
    <x v="0"/>
    <x v="8"/>
    <x v="0"/>
    <x v="7"/>
    <x v="0"/>
    <x v="8"/>
  </r>
  <r>
    <x v="236"/>
    <x v="11"/>
    <x v="68"/>
    <x v="0"/>
    <x v="10"/>
    <x v="0"/>
    <x v="8"/>
  </r>
  <r>
    <x v="237"/>
    <x v="12"/>
    <x v="57"/>
    <x v="0"/>
    <x v="6"/>
    <x v="13"/>
    <x v="8"/>
  </r>
  <r>
    <x v="238"/>
    <x v="0"/>
    <x v="45"/>
    <x v="0"/>
    <x v="25"/>
    <x v="14"/>
    <x v="8"/>
  </r>
  <r>
    <x v="239"/>
    <x v="8"/>
    <x v="19"/>
    <x v="0"/>
    <x v="0"/>
    <x v="0"/>
    <x v="8"/>
  </r>
  <r>
    <x v="240"/>
    <x v="8"/>
    <x v="73"/>
    <x v="0"/>
    <x v="25"/>
    <x v="15"/>
    <x v="8"/>
  </r>
  <r>
    <x v="241"/>
    <x v="8"/>
    <x v="37"/>
    <x v="0"/>
    <x v="25"/>
    <x v="16"/>
    <x v="8"/>
  </r>
  <r>
    <x v="242"/>
    <x v="6"/>
    <x v="42"/>
    <x v="0"/>
    <x v="22"/>
    <x v="0"/>
    <x v="9"/>
  </r>
  <r>
    <x v="243"/>
    <x v="6"/>
    <x v="64"/>
    <x v="0"/>
    <x v="10"/>
    <x v="0"/>
    <x v="9"/>
  </r>
  <r>
    <x v="244"/>
    <x v="0"/>
    <x v="0"/>
    <x v="0"/>
    <x v="12"/>
    <x v="0"/>
    <x v="9"/>
  </r>
  <r>
    <x v="245"/>
    <x v="8"/>
    <x v="74"/>
    <x v="1"/>
    <x v="10"/>
    <x v="0"/>
    <x v="9"/>
  </r>
  <r>
    <x v="246"/>
    <x v="11"/>
    <x v="75"/>
    <x v="0"/>
    <x v="43"/>
    <x v="0"/>
    <x v="9"/>
  </r>
  <r>
    <x v="247"/>
    <x v="6"/>
    <x v="26"/>
    <x v="0"/>
    <x v="67"/>
    <x v="0"/>
    <x v="9"/>
  </r>
  <r>
    <x v="248"/>
    <x v="0"/>
    <x v="23"/>
    <x v="0"/>
    <x v="2"/>
    <x v="0"/>
    <x v="9"/>
  </r>
  <r>
    <x v="249"/>
    <x v="0"/>
    <x v="5"/>
    <x v="0"/>
    <x v="7"/>
    <x v="0"/>
    <x v="9"/>
  </r>
  <r>
    <x v="250"/>
    <x v="6"/>
    <x v="53"/>
    <x v="0"/>
    <x v="19"/>
    <x v="0"/>
    <x v="9"/>
  </r>
  <r>
    <x v="251"/>
    <x v="2"/>
    <x v="27"/>
    <x v="0"/>
    <x v="13"/>
    <x v="0"/>
    <x v="9"/>
  </r>
  <r>
    <x v="252"/>
    <x v="2"/>
    <x v="4"/>
    <x v="0"/>
    <x v="18"/>
    <x v="0"/>
    <x v="9"/>
  </r>
  <r>
    <x v="253"/>
    <x v="2"/>
    <x v="29"/>
    <x v="0"/>
    <x v="16"/>
    <x v="0"/>
    <x v="9"/>
  </r>
  <r>
    <x v="254"/>
    <x v="6"/>
    <x v="21"/>
    <x v="0"/>
    <x v="10"/>
    <x v="0"/>
    <x v="9"/>
  </r>
  <r>
    <x v="255"/>
    <x v="0"/>
    <x v="1"/>
    <x v="0"/>
    <x v="0"/>
    <x v="0"/>
    <x v="9"/>
  </r>
  <r>
    <x v="256"/>
    <x v="0"/>
    <x v="51"/>
    <x v="0"/>
    <x v="43"/>
    <x v="0"/>
    <x v="9"/>
  </r>
  <r>
    <x v="257"/>
    <x v="2"/>
    <x v="16"/>
    <x v="0"/>
    <x v="23"/>
    <x v="0"/>
    <x v="9"/>
  </r>
  <r>
    <x v="258"/>
    <x v="2"/>
    <x v="41"/>
    <x v="0"/>
    <x v="43"/>
    <x v="0"/>
    <x v="9"/>
  </r>
  <r>
    <x v="259"/>
    <x v="2"/>
    <x v="17"/>
    <x v="0"/>
    <x v="18"/>
    <x v="0"/>
    <x v="9"/>
  </r>
  <r>
    <x v="260"/>
    <x v="7"/>
    <x v="15"/>
    <x v="0"/>
    <x v="40"/>
    <x v="0"/>
    <x v="9"/>
  </r>
  <r>
    <x v="261"/>
    <x v="6"/>
    <x v="31"/>
    <x v="0"/>
    <x v="23"/>
    <x v="0"/>
    <x v="9"/>
  </r>
  <r>
    <x v="262"/>
    <x v="0"/>
    <x v="43"/>
    <x v="0"/>
    <x v="6"/>
    <x v="0"/>
    <x v="9"/>
  </r>
  <r>
    <x v="263"/>
    <x v="3"/>
    <x v="32"/>
    <x v="0"/>
    <x v="43"/>
    <x v="0"/>
    <x v="9"/>
  </r>
  <r>
    <x v="264"/>
    <x v="8"/>
    <x v="73"/>
    <x v="0"/>
    <x v="25"/>
    <x v="17"/>
    <x v="9"/>
  </r>
  <r>
    <x v="265"/>
    <x v="8"/>
    <x v="38"/>
    <x v="0"/>
    <x v="10"/>
    <x v="0"/>
    <x v="9"/>
  </r>
  <r>
    <x v="266"/>
    <x v="8"/>
    <x v="20"/>
    <x v="0"/>
    <x v="68"/>
    <x v="0"/>
    <x v="9"/>
  </r>
  <r>
    <x v="267"/>
    <x v="0"/>
    <x v="28"/>
    <x v="0"/>
    <x v="3"/>
    <x v="0"/>
    <x v="10"/>
  </r>
  <r>
    <x v="268"/>
    <x v="0"/>
    <x v="45"/>
    <x v="0"/>
    <x v="69"/>
    <x v="0"/>
    <x v="10"/>
  </r>
  <r>
    <x v="269"/>
    <x v="0"/>
    <x v="0"/>
    <x v="0"/>
    <x v="7"/>
    <x v="0"/>
    <x v="10"/>
  </r>
  <r>
    <x v="270"/>
    <x v="2"/>
    <x v="27"/>
    <x v="0"/>
    <x v="11"/>
    <x v="0"/>
    <x v="10"/>
  </r>
  <r>
    <x v="271"/>
    <x v="1"/>
    <x v="76"/>
    <x v="0"/>
    <x v="8"/>
    <x v="0"/>
    <x v="10"/>
  </r>
  <r>
    <x v="272"/>
    <x v="2"/>
    <x v="17"/>
    <x v="0"/>
    <x v="40"/>
    <x v="0"/>
    <x v="10"/>
  </r>
  <r>
    <x v="273"/>
    <x v="0"/>
    <x v="23"/>
    <x v="0"/>
    <x v="21"/>
    <x v="0"/>
    <x v="10"/>
  </r>
  <r>
    <x v="274"/>
    <x v="6"/>
    <x v="13"/>
    <x v="0"/>
    <x v="65"/>
    <x v="0"/>
    <x v="10"/>
  </r>
  <r>
    <x v="275"/>
    <x v="6"/>
    <x v="52"/>
    <x v="0"/>
    <x v="47"/>
    <x v="0"/>
    <x v="10"/>
  </r>
  <r>
    <x v="276"/>
    <x v="3"/>
    <x v="77"/>
    <x v="0"/>
    <x v="51"/>
    <x v="0"/>
    <x v="10"/>
  </r>
  <r>
    <x v="277"/>
    <x v="3"/>
    <x v="78"/>
    <x v="0"/>
    <x v="22"/>
    <x v="0"/>
    <x v="10"/>
  </r>
  <r>
    <x v="278"/>
    <x v="2"/>
    <x v="48"/>
    <x v="0"/>
    <x v="8"/>
    <x v="0"/>
    <x v="10"/>
  </r>
  <r>
    <x v="279"/>
    <x v="0"/>
    <x v="23"/>
    <x v="0"/>
    <x v="0"/>
    <x v="0"/>
    <x v="10"/>
  </r>
  <r>
    <x v="280"/>
    <x v="6"/>
    <x v="42"/>
    <x v="0"/>
    <x v="35"/>
    <x v="0"/>
    <x v="10"/>
  </r>
  <r>
    <x v="281"/>
    <x v="11"/>
    <x v="56"/>
    <x v="0"/>
    <x v="21"/>
    <x v="0"/>
    <x v="10"/>
  </r>
  <r>
    <x v="282"/>
    <x v="6"/>
    <x v="14"/>
    <x v="0"/>
    <x v="21"/>
    <x v="0"/>
    <x v="10"/>
  </r>
  <r>
    <x v="283"/>
    <x v="1"/>
    <x v="79"/>
    <x v="0"/>
    <x v="23"/>
    <x v="0"/>
    <x v="10"/>
  </r>
  <r>
    <x v="284"/>
    <x v="6"/>
    <x v="64"/>
    <x v="0"/>
    <x v="13"/>
    <x v="0"/>
    <x v="10"/>
  </r>
  <r>
    <x v="285"/>
    <x v="10"/>
    <x v="40"/>
    <x v="0"/>
    <x v="13"/>
    <x v="0"/>
    <x v="10"/>
  </r>
  <r>
    <x v="286"/>
    <x v="3"/>
    <x v="80"/>
    <x v="0"/>
    <x v="13"/>
    <x v="0"/>
    <x v="10"/>
  </r>
  <r>
    <x v="287"/>
    <x v="0"/>
    <x v="81"/>
    <x v="0"/>
    <x v="10"/>
    <x v="0"/>
    <x v="10"/>
  </r>
  <r>
    <x v="288"/>
    <x v="2"/>
    <x v="29"/>
    <x v="0"/>
    <x v="0"/>
    <x v="0"/>
    <x v="10"/>
  </r>
  <r>
    <x v="289"/>
    <x v="0"/>
    <x v="43"/>
    <x v="0"/>
    <x v="12"/>
    <x v="0"/>
    <x v="10"/>
  </r>
  <r>
    <x v="290"/>
    <x v="6"/>
    <x v="53"/>
    <x v="0"/>
    <x v="10"/>
    <x v="0"/>
    <x v="10"/>
  </r>
  <r>
    <x v="291"/>
    <x v="3"/>
    <x v="32"/>
    <x v="0"/>
    <x v="60"/>
    <x v="0"/>
    <x v="10"/>
  </r>
  <r>
    <x v="292"/>
    <x v="6"/>
    <x v="31"/>
    <x v="0"/>
    <x v="60"/>
    <x v="0"/>
    <x v="10"/>
  </r>
  <r>
    <x v="293"/>
    <x v="7"/>
    <x v="15"/>
    <x v="0"/>
    <x v="60"/>
    <x v="0"/>
    <x v="10"/>
  </r>
  <r>
    <x v="294"/>
    <x v="2"/>
    <x v="16"/>
    <x v="0"/>
    <x v="60"/>
    <x v="0"/>
    <x v="10"/>
  </r>
  <r>
    <x v="295"/>
    <x v="0"/>
    <x v="51"/>
    <x v="0"/>
    <x v="34"/>
    <x v="0"/>
    <x v="10"/>
  </r>
  <r>
    <x v="296"/>
    <x v="2"/>
    <x v="41"/>
    <x v="0"/>
    <x v="18"/>
    <x v="0"/>
    <x v="10"/>
  </r>
  <r>
    <x v="297"/>
    <x v="8"/>
    <x v="37"/>
    <x v="0"/>
    <x v="70"/>
    <x v="0"/>
    <x v="10"/>
  </r>
  <r>
    <x v="298"/>
    <x v="8"/>
    <x v="19"/>
    <x v="0"/>
    <x v="71"/>
    <x v="0"/>
    <x v="10"/>
  </r>
  <r>
    <x v="299"/>
    <x v="6"/>
    <x v="21"/>
    <x v="0"/>
    <x v="12"/>
    <x v="0"/>
    <x v="11"/>
  </r>
  <r>
    <x v="300"/>
    <x v="2"/>
    <x v="39"/>
    <x v="0"/>
    <x v="12"/>
    <x v="0"/>
    <x v="11"/>
  </r>
  <r>
    <x v="301"/>
    <x v="0"/>
    <x v="23"/>
    <x v="0"/>
    <x v="21"/>
    <x v="0"/>
    <x v="11"/>
  </r>
  <r>
    <x v="302"/>
    <x v="3"/>
    <x v="32"/>
    <x v="0"/>
    <x v="13"/>
    <x v="0"/>
    <x v="11"/>
  </r>
  <r>
    <x v="303"/>
    <x v="3"/>
    <x v="54"/>
    <x v="0"/>
    <x v="47"/>
    <x v="0"/>
    <x v="11"/>
  </r>
  <r>
    <x v="304"/>
    <x v="2"/>
    <x v="27"/>
    <x v="0"/>
    <x v="0"/>
    <x v="0"/>
    <x v="11"/>
  </r>
  <r>
    <x v="305"/>
    <x v="1"/>
    <x v="44"/>
    <x v="0"/>
    <x v="4"/>
    <x v="0"/>
    <x v="11"/>
  </r>
  <r>
    <x v="306"/>
    <x v="0"/>
    <x v="70"/>
    <x v="0"/>
    <x v="10"/>
    <x v="0"/>
    <x v="11"/>
  </r>
  <r>
    <x v="307"/>
    <x v="3"/>
    <x v="6"/>
    <x v="0"/>
    <x v="10"/>
    <x v="0"/>
    <x v="11"/>
  </r>
  <r>
    <x v="308"/>
    <x v="6"/>
    <x v="53"/>
    <x v="0"/>
    <x v="21"/>
    <x v="0"/>
    <x v="11"/>
  </r>
  <r>
    <x v="309"/>
    <x v="0"/>
    <x v="0"/>
    <x v="0"/>
    <x v="10"/>
    <x v="0"/>
    <x v="11"/>
  </r>
  <r>
    <x v="310"/>
    <x v="2"/>
    <x v="71"/>
    <x v="0"/>
    <x v="4"/>
    <x v="0"/>
    <x v="11"/>
  </r>
  <r>
    <x v="311"/>
    <x v="0"/>
    <x v="45"/>
    <x v="0"/>
    <x v="12"/>
    <x v="0"/>
    <x v="11"/>
  </r>
  <r>
    <x v="312"/>
    <x v="0"/>
    <x v="8"/>
    <x v="0"/>
    <x v="10"/>
    <x v="0"/>
    <x v="11"/>
  </r>
  <r>
    <x v="313"/>
    <x v="6"/>
    <x v="26"/>
    <x v="0"/>
    <x v="22"/>
    <x v="0"/>
    <x v="11"/>
  </r>
  <r>
    <x v="314"/>
    <x v="3"/>
    <x v="72"/>
    <x v="0"/>
    <x v="0"/>
    <x v="0"/>
    <x v="11"/>
  </r>
  <r>
    <x v="315"/>
    <x v="0"/>
    <x v="10"/>
    <x v="0"/>
    <x v="21"/>
    <x v="0"/>
    <x v="11"/>
  </r>
  <r>
    <x v="316"/>
    <x v="6"/>
    <x v="30"/>
    <x v="0"/>
    <x v="0"/>
    <x v="0"/>
    <x v="11"/>
  </r>
  <r>
    <x v="317"/>
    <x v="0"/>
    <x v="43"/>
    <x v="0"/>
    <x v="10"/>
    <x v="0"/>
    <x v="11"/>
  </r>
  <r>
    <x v="318"/>
    <x v="11"/>
    <x v="68"/>
    <x v="0"/>
    <x v="13"/>
    <x v="0"/>
    <x v="11"/>
  </r>
  <r>
    <x v="319"/>
    <x v="2"/>
    <x v="16"/>
    <x v="0"/>
    <x v="39"/>
    <x v="0"/>
    <x v="11"/>
  </r>
  <r>
    <x v="320"/>
    <x v="7"/>
    <x v="15"/>
    <x v="0"/>
    <x v="13"/>
    <x v="0"/>
    <x v="11"/>
  </r>
  <r>
    <x v="321"/>
    <x v="8"/>
    <x v="19"/>
    <x v="0"/>
    <x v="10"/>
    <x v="0"/>
    <x v="11"/>
  </r>
  <r>
    <x v="322"/>
    <x v="8"/>
    <x v="73"/>
    <x v="0"/>
    <x v="72"/>
    <x v="18"/>
    <x v="11"/>
  </r>
  <r>
    <x v="323"/>
    <x v="8"/>
    <x v="37"/>
    <x v="0"/>
    <x v="19"/>
    <x v="0"/>
    <x v="11"/>
  </r>
  <r>
    <x v="324"/>
    <x v="0"/>
    <x v="22"/>
    <x v="0"/>
    <x v="12"/>
    <x v="0"/>
    <x v="12"/>
  </r>
  <r>
    <x v="325"/>
    <x v="0"/>
    <x v="0"/>
    <x v="0"/>
    <x v="18"/>
    <x v="0"/>
    <x v="12"/>
  </r>
  <r>
    <x v="326"/>
    <x v="2"/>
    <x v="27"/>
    <x v="0"/>
    <x v="13"/>
    <x v="0"/>
    <x v="12"/>
  </r>
  <r>
    <x v="327"/>
    <x v="3"/>
    <x v="32"/>
    <x v="0"/>
    <x v="34"/>
    <x v="0"/>
    <x v="12"/>
  </r>
  <r>
    <x v="328"/>
    <x v="2"/>
    <x v="4"/>
    <x v="0"/>
    <x v="34"/>
    <x v="0"/>
    <x v="12"/>
  </r>
  <r>
    <x v="329"/>
    <x v="0"/>
    <x v="82"/>
    <x v="0"/>
    <x v="24"/>
    <x v="0"/>
    <x v="12"/>
  </r>
  <r>
    <x v="330"/>
    <x v="9"/>
    <x v="25"/>
    <x v="0"/>
    <x v="13"/>
    <x v="0"/>
    <x v="12"/>
  </r>
  <r>
    <x v="331"/>
    <x v="1"/>
    <x v="83"/>
    <x v="0"/>
    <x v="10"/>
    <x v="0"/>
    <x v="12"/>
  </r>
  <r>
    <x v="332"/>
    <x v="6"/>
    <x v="26"/>
    <x v="0"/>
    <x v="51"/>
    <x v="0"/>
    <x v="12"/>
  </r>
  <r>
    <x v="333"/>
    <x v="0"/>
    <x v="43"/>
    <x v="0"/>
    <x v="34"/>
    <x v="0"/>
    <x v="12"/>
  </r>
  <r>
    <x v="334"/>
    <x v="1"/>
    <x v="84"/>
    <x v="0"/>
    <x v="10"/>
    <x v="0"/>
    <x v="12"/>
  </r>
  <r>
    <x v="335"/>
    <x v="8"/>
    <x v="20"/>
    <x v="0"/>
    <x v="19"/>
    <x v="0"/>
    <x v="12"/>
  </r>
  <r>
    <x v="336"/>
    <x v="8"/>
    <x v="34"/>
    <x v="0"/>
    <x v="25"/>
    <x v="19"/>
    <x v="12"/>
  </r>
  <r>
    <x v="337"/>
    <x v="0"/>
    <x v="3"/>
    <x v="0"/>
    <x v="43"/>
    <x v="0"/>
    <x v="12"/>
  </r>
  <r>
    <x v="338"/>
    <x v="13"/>
    <x v="85"/>
    <x v="0"/>
    <x v="34"/>
    <x v="0"/>
    <x v="12"/>
  </r>
  <r>
    <x v="339"/>
    <x v="0"/>
    <x v="24"/>
    <x v="0"/>
    <x v="18"/>
    <x v="0"/>
    <x v="12"/>
  </r>
  <r>
    <x v="340"/>
    <x v="0"/>
    <x v="86"/>
    <x v="0"/>
    <x v="23"/>
    <x v="0"/>
    <x v="12"/>
  </r>
  <r>
    <x v="341"/>
    <x v="2"/>
    <x v="16"/>
    <x v="0"/>
    <x v="34"/>
    <x v="0"/>
    <x v="12"/>
  </r>
  <r>
    <x v="342"/>
    <x v="2"/>
    <x v="41"/>
    <x v="0"/>
    <x v="43"/>
    <x v="0"/>
    <x v="12"/>
  </r>
  <r>
    <x v="343"/>
    <x v="7"/>
    <x v="15"/>
    <x v="0"/>
    <x v="18"/>
    <x v="0"/>
    <x v="12"/>
  </r>
  <r>
    <x v="344"/>
    <x v="6"/>
    <x v="31"/>
    <x v="0"/>
    <x v="34"/>
    <x v="0"/>
    <x v="12"/>
  </r>
  <r>
    <x v="345"/>
    <x v="6"/>
    <x v="21"/>
    <x v="0"/>
    <x v="18"/>
    <x v="0"/>
    <x v="12"/>
  </r>
  <r>
    <x v="346"/>
    <x v="0"/>
    <x v="87"/>
    <x v="0"/>
    <x v="25"/>
    <x v="20"/>
    <x v="13"/>
  </r>
  <r>
    <x v="347"/>
    <x v="0"/>
    <x v="88"/>
    <x v="0"/>
    <x v="13"/>
    <x v="0"/>
    <x v="13"/>
  </r>
  <r>
    <x v="348"/>
    <x v="0"/>
    <x v="0"/>
    <x v="0"/>
    <x v="6"/>
    <x v="0"/>
    <x v="13"/>
  </r>
  <r>
    <x v="349"/>
    <x v="1"/>
    <x v="79"/>
    <x v="0"/>
    <x v="29"/>
    <x v="21"/>
    <x v="13"/>
  </r>
  <r>
    <x v="350"/>
    <x v="6"/>
    <x v="21"/>
    <x v="0"/>
    <x v="43"/>
    <x v="0"/>
    <x v="13"/>
  </r>
  <r>
    <x v="351"/>
    <x v="0"/>
    <x v="89"/>
    <x v="0"/>
    <x v="43"/>
    <x v="0"/>
    <x v="13"/>
  </r>
  <r>
    <x v="352"/>
    <x v="0"/>
    <x v="22"/>
    <x v="0"/>
    <x v="0"/>
    <x v="0"/>
    <x v="13"/>
  </r>
  <r>
    <x v="353"/>
    <x v="8"/>
    <x v="18"/>
    <x v="0"/>
    <x v="25"/>
    <x v="22"/>
    <x v="13"/>
  </r>
  <r>
    <x v="354"/>
    <x v="2"/>
    <x v="16"/>
    <x v="0"/>
    <x v="60"/>
    <x v="0"/>
    <x v="14"/>
  </r>
  <r>
    <x v="355"/>
    <x v="7"/>
    <x v="15"/>
    <x v="0"/>
    <x v="10"/>
    <x v="0"/>
    <x v="14"/>
  </r>
  <r>
    <x v="356"/>
    <x v="6"/>
    <x v="31"/>
    <x v="0"/>
    <x v="13"/>
    <x v="0"/>
    <x v="14"/>
  </r>
  <r>
    <x v="357"/>
    <x v="0"/>
    <x v="12"/>
    <x v="0"/>
    <x v="65"/>
    <x v="0"/>
    <x v="14"/>
  </r>
  <r>
    <x v="358"/>
    <x v="2"/>
    <x v="4"/>
    <x v="0"/>
    <x v="10"/>
    <x v="0"/>
    <x v="14"/>
  </r>
  <r>
    <x v="359"/>
    <x v="4"/>
    <x v="35"/>
    <x v="0"/>
    <x v="7"/>
    <x v="0"/>
    <x v="14"/>
  </r>
  <r>
    <x v="360"/>
    <x v="10"/>
    <x v="40"/>
    <x v="0"/>
    <x v="0"/>
    <x v="0"/>
    <x v="14"/>
  </r>
  <r>
    <x v="361"/>
    <x v="6"/>
    <x v="26"/>
    <x v="0"/>
    <x v="73"/>
    <x v="0"/>
    <x v="14"/>
  </r>
  <r>
    <x v="362"/>
    <x v="1"/>
    <x v="44"/>
    <x v="0"/>
    <x v="8"/>
    <x v="0"/>
    <x v="14"/>
  </r>
  <r>
    <x v="363"/>
    <x v="0"/>
    <x v="50"/>
    <x v="0"/>
    <x v="9"/>
    <x v="0"/>
    <x v="14"/>
  </r>
  <r>
    <x v="364"/>
    <x v="6"/>
    <x v="42"/>
    <x v="0"/>
    <x v="7"/>
    <x v="0"/>
    <x v="14"/>
  </r>
  <r>
    <x v="365"/>
    <x v="6"/>
    <x v="53"/>
    <x v="0"/>
    <x v="19"/>
    <x v="0"/>
    <x v="14"/>
  </r>
  <r>
    <x v="366"/>
    <x v="0"/>
    <x v="55"/>
    <x v="0"/>
    <x v="74"/>
    <x v="0"/>
    <x v="14"/>
  </r>
  <r>
    <x v="367"/>
    <x v="2"/>
    <x v="9"/>
    <x v="0"/>
    <x v="7"/>
    <x v="0"/>
    <x v="14"/>
  </r>
  <r>
    <x v="368"/>
    <x v="0"/>
    <x v="61"/>
    <x v="0"/>
    <x v="2"/>
    <x v="23"/>
    <x v="14"/>
  </r>
  <r>
    <x v="369"/>
    <x v="11"/>
    <x v="90"/>
    <x v="0"/>
    <x v="74"/>
    <x v="0"/>
    <x v="14"/>
  </r>
  <r>
    <x v="370"/>
    <x v="0"/>
    <x v="22"/>
    <x v="0"/>
    <x v="19"/>
    <x v="0"/>
    <x v="14"/>
  </r>
  <r>
    <x v="371"/>
    <x v="2"/>
    <x v="48"/>
    <x v="0"/>
    <x v="19"/>
    <x v="0"/>
    <x v="14"/>
  </r>
  <r>
    <x v="372"/>
    <x v="0"/>
    <x v="1"/>
    <x v="0"/>
    <x v="8"/>
    <x v="0"/>
    <x v="14"/>
  </r>
  <r>
    <x v="373"/>
    <x v="0"/>
    <x v="0"/>
    <x v="0"/>
    <x v="22"/>
    <x v="0"/>
    <x v="14"/>
  </r>
  <r>
    <x v="374"/>
    <x v="2"/>
    <x v="17"/>
    <x v="0"/>
    <x v="11"/>
    <x v="0"/>
    <x v="14"/>
  </r>
  <r>
    <x v="375"/>
    <x v="0"/>
    <x v="22"/>
    <x v="0"/>
    <x v="75"/>
    <x v="24"/>
    <x v="14"/>
  </r>
  <r>
    <x v="376"/>
    <x v="8"/>
    <x v="58"/>
    <x v="0"/>
    <x v="15"/>
    <x v="0"/>
    <x v="14"/>
  </r>
  <r>
    <x v="377"/>
    <x v="8"/>
    <x v="91"/>
    <x v="0"/>
    <x v="75"/>
    <x v="25"/>
    <x v="14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4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378"/>
    <x v="15"/>
    <x v="92"/>
    <x v="2"/>
    <x v="25"/>
    <x v="0"/>
    <x v="15"/>
  </r>
  <r>
    <x v="2"/>
    <x v="15"/>
    <x v="92"/>
    <x v="2"/>
    <x v="25"/>
    <x v="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mergeItem="1" compact="0" indent="0" compactData="0" gridDropZones="1" showDrill="0" multipleFieldFilters="0">
  <location ref="A2:F44" firstHeaderRow="2" firstDataRow="2" firstDataCol="5"/>
  <pivotFields count="7">
    <pivotField compact="0" outline="0" subtotalTop="0" showAll="0">
      <items count="380">
        <item x="378"/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t="default"/>
      </items>
    </pivotField>
    <pivotField axis="axisRow" compact="0" sortType="descending" outline="0" subtotalTop="0" multipleItemSelectionAllowed="1" showAll="0">
      <items count="18">
        <item h="1" x="15"/>
        <item h="1" m="1" x="16"/>
        <item h="1" x="5"/>
        <item h="1" x="12"/>
        <item h="1" x="7"/>
        <item x="8"/>
        <item h="1" x="11"/>
        <item h="1" x="2"/>
        <item h="1" x="0"/>
        <item h="1" x="9"/>
        <item h="1" x="6"/>
        <item h="1" x="3"/>
        <item h="1" x="4"/>
        <item h="1" x="10"/>
        <item h="1" x="1"/>
        <item h="1" x="13"/>
        <item h="1" x="14"/>
        <item t="default"/>
      </items>
    </pivotField>
    <pivotField axis="axisRow" compact="0" defaultSubtotal="0" outline="0" subtotalTop="0" showAll="0">
      <items count="141">
        <item x="92"/>
        <item m="1" x="99"/>
        <item x="39"/>
        <item x="32"/>
        <item x="27"/>
        <item x="21"/>
        <item x="86"/>
        <item m="1" x="93"/>
        <item x="28"/>
        <item x="8"/>
        <item x="1"/>
        <item x="22"/>
        <item x="55"/>
        <item m="1" x="131"/>
        <item x="60"/>
        <item x="25"/>
        <item x="7"/>
        <item x="4"/>
        <item x="6"/>
        <item x="66"/>
        <item x="68"/>
        <item x="15"/>
        <item x="16"/>
        <item x="51"/>
        <item x="79"/>
        <item m="1" x="114"/>
        <item m="1" x="97"/>
        <item m="1" x="132"/>
        <item x="53"/>
        <item x="0"/>
        <item x="71"/>
        <item x="13"/>
        <item x="23"/>
        <item x="26"/>
        <item x="78"/>
        <item x="50"/>
        <item x="57"/>
        <item x="35"/>
        <item x="30"/>
        <item x="41"/>
        <item m="1" x="95"/>
        <item m="1" x="121"/>
        <item x="10"/>
        <item m="1" x="133"/>
        <item x="61"/>
        <item x="48"/>
        <item x="19"/>
        <item m="1" x="122"/>
        <item m="1" x="134"/>
        <item x="11"/>
        <item m="1" x="135"/>
        <item x="9"/>
        <item x="14"/>
        <item x="58"/>
        <item m="1" x="123"/>
        <item m="1" x="119"/>
        <item x="12"/>
        <item x="44"/>
        <item x="18"/>
        <item x="72"/>
        <item x="31"/>
        <item x="43"/>
        <item x="54"/>
        <item x="82"/>
        <item x="5"/>
        <item x="52"/>
        <item m="1" x="124"/>
        <item m="1" x="125"/>
        <item x="59"/>
        <item x="24"/>
        <item x="38"/>
        <item x="40"/>
        <item m="1" x="126"/>
        <item x="36"/>
        <item x="62"/>
        <item x="45"/>
        <item m="1" x="102"/>
        <item x="67"/>
        <item x="17"/>
        <item x="3"/>
        <item x="42"/>
        <item m="1" x="115"/>
        <item m="1" x="101"/>
        <item m="1" x="127"/>
        <item m="1" x="111"/>
        <item m="1" x="104"/>
        <item x="29"/>
        <item m="1" x="136"/>
        <item m="1" x="94"/>
        <item x="2"/>
        <item x="85"/>
        <item m="1" x="120"/>
        <item m="1" x="137"/>
        <item m="1" x="107"/>
        <item m="1" x="105"/>
        <item m="1" x="128"/>
        <item m="1" x="129"/>
        <item m="1" x="138"/>
        <item m="1" x="139"/>
        <item m="1" x="140"/>
        <item m="1" x="96"/>
        <item x="56"/>
        <item m="1" x="116"/>
        <item m="1" x="109"/>
        <item m="1" x="103"/>
        <item m="1" x="130"/>
        <item x="64"/>
        <item x="47"/>
        <item m="1" x="106"/>
        <item x="77"/>
        <item x="46"/>
        <item m="1" x="112"/>
        <item m="1" x="113"/>
        <item m="1" x="100"/>
        <item x="90"/>
        <item x="76"/>
        <item m="1" x="117"/>
        <item x="74"/>
        <item m="1" x="98"/>
        <item m="1" x="118"/>
        <item x="81"/>
        <item m="1" x="108"/>
        <item x="70"/>
        <item m="1" x="110"/>
        <item x="20"/>
        <item x="33"/>
        <item x="34"/>
        <item x="37"/>
        <item x="49"/>
        <item x="63"/>
        <item x="65"/>
        <item x="69"/>
        <item x="73"/>
        <item x="75"/>
        <item x="80"/>
        <item x="83"/>
        <item x="84"/>
        <item x="87"/>
        <item x="88"/>
        <item x="89"/>
        <item x="91"/>
      </items>
    </pivotField>
    <pivotField axis="axisRow" compact="0" defaultSubtotal="0" outline="0" subtotalTop="0" showAll="0">
      <items count="5">
        <item x="2"/>
        <item x="0"/>
        <item m="1" x="4"/>
        <item m="1" x="3"/>
        <item x="1"/>
      </items>
    </pivotField>
    <pivotField dataField="1" compact="0" outline="0" subtotalTop="0" showAll="0">
      <items count="77"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64"/>
        <item t="default"/>
      </items>
    </pivotField>
    <pivotField axis="axisRow" compact="0" defaultSubtotal="0" outline="0" subtotalTop="0" multipleItemSelectionAllowed="1" showAll="0">
      <items count="27">
        <item x="0"/>
        <item m="1" x="2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defaultSubtotal="0" outline="0" subtotalTop="0" showAll="0">
      <items count="20">
        <item x="15"/>
        <item m="1" x="16"/>
        <item x="7"/>
        <item m="1" x="18"/>
        <item x="1"/>
        <item x="2"/>
        <item x="3"/>
        <item x="4"/>
        <item x="5"/>
        <item x="6"/>
        <item x="10"/>
        <item x="12"/>
        <item x="11"/>
        <item x="14"/>
        <item m="1" x="17"/>
        <item m="1" x="19"/>
        <item x="8"/>
        <item x="0"/>
        <item x="9"/>
        <item x="13"/>
      </items>
    </pivotField>
  </pivotFields>
  <rowFields count="5">
    <field x="1"/>
    <field x="2"/>
    <field x="3"/>
    <field x="6"/>
    <field x="5"/>
  </rowFields>
  <rowItems count="41">
    <i>
      <x v="5"/>
      <x v="46"/>
      <x v="1"/>
      <x v="10"/>
      <x/>
    </i>
    <i r="3">
      <x v="12"/>
      <x/>
    </i>
    <i r="3">
      <x v="16"/>
      <x/>
    </i>
    <i r="3">
      <x v="17"/>
      <x/>
    </i>
    <i r="1">
      <x v="53"/>
      <x v="1"/>
      <x v="2"/>
      <x/>
    </i>
    <i r="3">
      <x v="7"/>
      <x/>
    </i>
    <i r="3">
      <x v="8"/>
      <x/>
    </i>
    <i r="3">
      <x v="13"/>
      <x/>
    </i>
    <i r="1">
      <x v="58"/>
      <x v="1"/>
      <x v="7"/>
      <x v="8"/>
    </i>
    <i r="3">
      <x v="8"/>
      <x v="9"/>
    </i>
    <i r="3">
      <x v="17"/>
      <x v="2"/>
    </i>
    <i r="3">
      <x v="19"/>
      <x v="23"/>
    </i>
    <i r="1">
      <x v="70"/>
      <x v="1"/>
      <x v="5"/>
      <x/>
    </i>
    <i r="3">
      <x v="6"/>
      <x/>
    </i>
    <i r="3">
      <x v="18"/>
      <x/>
    </i>
    <i r="1">
      <x v="117"/>
      <x v="4"/>
      <x v="18"/>
      <x/>
    </i>
    <i r="1">
      <x v="124"/>
      <x v="1"/>
      <x v="11"/>
      <x/>
    </i>
    <i r="3">
      <x v="17"/>
      <x/>
    </i>
    <i r="3">
      <x v="18"/>
      <x/>
    </i>
    <i r="1">
      <x v="125"/>
      <x v="1"/>
      <x v="4"/>
      <x v="3"/>
    </i>
    <i r="1">
      <x v="126"/>
      <x v="1"/>
      <x v="4"/>
      <x v="4"/>
    </i>
    <i r="3">
      <x v="11"/>
      <x v="20"/>
    </i>
    <i r="1">
      <x v="127"/>
      <x v="1"/>
      <x v="2"/>
      <x v="12"/>
    </i>
    <i r="3">
      <x v="5"/>
      <x/>
    </i>
    <i r="3">
      <x v="6"/>
      <x v="5"/>
    </i>
    <i r="3">
      <x v="9"/>
      <x/>
    </i>
    <i r="3">
      <x v="10"/>
      <x/>
    </i>
    <i r="3">
      <x v="12"/>
      <x/>
    </i>
    <i r="3">
      <x v="16"/>
      <x v="17"/>
    </i>
    <i r="1">
      <x v="128"/>
      <x v="1"/>
      <x v="2"/>
      <x/>
    </i>
    <i r="3">
      <x v="5"/>
      <x/>
    </i>
    <i r="3">
      <x v="6"/>
      <x v="7"/>
    </i>
    <i r="1">
      <x v="129"/>
      <x v="1"/>
      <x v="2"/>
      <x v="13"/>
    </i>
    <i r="3">
      <x v="9"/>
      <x v="10"/>
    </i>
    <i r="1">
      <x v="131"/>
      <x v="1"/>
      <x v="2"/>
      <x v="12"/>
    </i>
    <i r="1">
      <x v="132"/>
      <x v="1"/>
      <x v="12"/>
      <x v="19"/>
    </i>
    <i r="3">
      <x v="16"/>
      <x v="16"/>
    </i>
    <i r="3">
      <x v="18"/>
      <x v="18"/>
    </i>
    <i r="1">
      <x v="140"/>
      <x v="1"/>
      <x v="13"/>
      <x v="26"/>
    </i>
    <i t="default">
      <x v="5"/>
    </i>
    <i t="grand">
      <x/>
    </i>
  </rowItems>
  <colItems count="1">
    <i/>
  </colItems>
  <dataFields count="1">
    <dataField name=" 下单计划数量" fld="4" baseField="0" baseItem="0"/>
  </dataFields>
  <formats count="6042">
    <format dxfId="0">
      <pivotArea type="all" dataOnly="0" outline="0" fieldPosition="0"/>
    </format>
    <format dxfId="1">
      <pivotArea dataOnly="0" labelOnly="1" fieldPosition="0">
        <references count="1">
          <reference field="1" count="0" defaultSubtotal="1"/>
        </references>
      </pivotArea>
    </format>
    <format dxfId="2">
      <pivotArea dataOnly="0" labelOnly="1" fieldPosition="0">
        <references count="1">
          <reference field="1" count="0" defaultSubtotal="1"/>
        </references>
      </pivotArea>
    </format>
    <format dxfId="3">
      <pivotArea dataOnly="0" labelOnly="1" fieldPosition="0">
        <references count="1">
          <reference field="1" count="0" defaultSubtotal="1"/>
        </references>
      </pivotArea>
    </format>
    <format dxfId="4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5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6">
      <pivotArea type="all" dataOnly="0" outline="0" fieldPosition="0"/>
    </format>
    <format dxfId="7">
      <pivotArea type="all" dataOnly="0" outline="0" fieldPosition="0"/>
    </format>
    <format dxfId="8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9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10">
      <pivotArea type="origin" dataOnly="0" labelOnly="1" outline="0" offset="D3:D3" fieldPosition="0"/>
    </format>
    <format dxfId="11">
      <pivotArea field="6" type="button" dataOnly="0" labelOnly="1" outline="0" fieldPosition="0"/>
    </format>
    <format dxfId="12">
      <pivotArea dataOnly="0" labelOnly="1" grandRow="1" offset="D1:D1" fieldPosition="0"/>
    </format>
    <format dxfId="13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14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15">
      <pivotArea collapsedLevelsAreSubtotals="1" fieldPosition="0"/>
    </format>
    <format dxfId="16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17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18">
      <pivotArea type="origin" dataOnly="0" labelOnly="1" outline="0" offset="D3:D3" fieldPosition="0"/>
    </format>
    <format dxfId="19">
      <pivotArea field="6" type="button" dataOnly="0" labelOnly="1" outline="0" fieldPosition="0"/>
    </format>
    <format dxfId="20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21">
      <pivotArea dataOnly="0" labelOnly="1" grandRow="1" offset="D1:D1" fieldPosition="0"/>
    </format>
    <format dxfId="22">
      <pivotArea type="origin" dataOnly="0" labelOnly="1" outline="0" fieldPosition="0"/>
    </format>
    <format dxfId="23">
      <pivotArea field="1" type="button" dataOnly="0" labelOnly="1" outline="0" fieldPosition="0"/>
    </format>
    <format dxfId="24">
      <pivotArea field="2" type="button" dataOnly="0" labelOnly="1" outline="0" fieldPosition="0"/>
    </format>
    <format dxfId="25">
      <pivotArea field="3" type="button" dataOnly="0" labelOnly="1" outline="0" fieldPosition="0"/>
    </format>
    <format dxfId="26">
      <pivotArea field="6" type="button" dataOnly="0" labelOnly="1" outline="0" fieldPosition="0"/>
    </format>
    <format dxfId="27">
      <pivotArea field="5" type="button" dataOnly="0" labelOnly="1" outline="0" fieldPosition="0"/>
    </format>
    <format dxfId="28">
      <pivotArea dataOnly="0" labelOnly="1" fieldPosition="0">
        <references count="1">
          <reference field="1" count="0" defaultSubtotal="1"/>
        </references>
      </pivotArea>
    </format>
    <format dxfId="29">
      <pivotArea dataOnly="0" labelOnly="1" fieldPosition="0">
        <references count="2">
          <reference field="2" count="1">
            <x v="0"/>
          </reference>
          <reference field="1" count="1" selected="0">
            <x v="0"/>
          </reference>
        </references>
      </pivotArea>
    </format>
    <format dxfId="30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31">
      <pivotArea dataOnly="0" labelOnly="1" fieldPosition="0">
        <references count="3">
          <reference field="3" count="1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32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33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34">
      <pivotArea dataOnly="0" labelOnly="1" grandRow="1" fieldPosition="0"/>
    </format>
    <format dxfId="35">
      <pivotArea collapsedLevelsAreSubtotals="1" fieldPosition="0"/>
    </format>
    <format dxfId="36">
      <pivotArea type="origin" dataOnly="0" labelOnly="1" outline="0" fieldPosition="0"/>
    </format>
    <format dxfId="37">
      <pivotArea field="1" type="button" dataOnly="0" labelOnly="1" outline="0" fieldPosition="0"/>
    </format>
    <format dxfId="38">
      <pivotArea field="2" type="button" dataOnly="0" labelOnly="1" outline="0" fieldPosition="0"/>
    </format>
    <format dxfId="39">
      <pivotArea field="3" type="button" dataOnly="0" labelOnly="1" outline="0" fieldPosition="0"/>
    </format>
    <format dxfId="40">
      <pivotArea field="6" type="button" dataOnly="0" labelOnly="1" outline="0" fieldPosition="0"/>
    </format>
    <format dxfId="41">
      <pivotArea field="5" type="button" dataOnly="0" labelOnly="1" outline="0" fieldPosition="0"/>
    </format>
    <format dxfId="42">
      <pivotArea dataOnly="0" labelOnly="1" fieldPosition="0">
        <references count="1">
          <reference field="1" count="0" defaultSubtotal="1"/>
        </references>
      </pivotArea>
    </format>
    <format dxfId="43">
      <pivotArea dataOnly="0" labelOnly="1" fieldPosition="0">
        <references count="2">
          <reference field="2" count="1">
            <x v="0"/>
          </reference>
          <reference field="1" count="1" selected="0">
            <x v="0"/>
          </reference>
        </references>
      </pivotArea>
    </format>
    <format dxfId="44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45">
      <pivotArea dataOnly="0" labelOnly="1" fieldPosition="0">
        <references count="3">
          <reference field="3" count="1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46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47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48">
      <pivotArea dataOnly="0" labelOnly="1" grandRow="1" fieldPosition="0"/>
    </format>
    <format dxfId="49">
      <pivotArea collapsedLevelsAreSubtotals="1" fieldPosition="0"/>
    </format>
    <format dxfId="50">
      <pivotArea dataOnly="0" labelOnly="1" fieldPosition="0">
        <references count="1">
          <reference field="1" count="0" defaultSubtotal="1"/>
        </references>
      </pivotArea>
    </format>
    <format dxfId="51">
      <pivotArea dataOnly="0" labelOnly="1" fieldPosition="0">
        <references count="1">
          <reference field="1" count="0" defaultSubtotal="1"/>
        </references>
      </pivotArea>
    </format>
    <format dxfId="52">
      <pivotArea collapsedLevelsAreSubtotals="1" fieldPosition="0">
        <references count="1">
          <reference field="1" count="0" selected="0" defaultSubtotal="1"/>
        </references>
      </pivotArea>
    </format>
    <format dxfId="53">
      <pivotArea dataOnly="0" labelOnly="1" fieldPosition="0">
        <references count="1">
          <reference field="1" count="0" defaultSubtotal="1"/>
        </references>
      </pivotArea>
    </format>
    <format dxfId="54">
      <pivotArea dataOnly="0" labelOnly="1" fieldPosition="0">
        <references count="1">
          <reference field="1" count="0" defaultSubtotal="1"/>
        </references>
      </pivotArea>
    </format>
    <format dxfId="55">
      <pivotArea dataOnly="0" labelOnly="1" fieldPosition="0">
        <references count="1">
          <reference field="1" count="0" defaultSubtotal="1"/>
        </references>
      </pivotArea>
    </format>
    <format dxfId="56">
      <pivotArea dataOnly="0" labelOnly="1" fieldPosition="0">
        <references count="1">
          <reference field="1" count="0" defaultSubtotal="1"/>
        </references>
      </pivotArea>
    </format>
    <format dxfId="57">
      <pivotArea dataOnly="0" labelOnly="1" fieldPosition="0">
        <references count="1">
          <reference field="1" count="0" defaultSubtotal="1"/>
        </references>
      </pivotArea>
    </format>
    <format dxfId="58">
      <pivotArea dataOnly="0" labelOnly="1" fieldPosition="0">
        <references count="1">
          <reference field="1" count="0" defaultSubtotal="1"/>
        </references>
      </pivotArea>
    </format>
    <format dxfId="59">
      <pivotArea dataOnly="0" labelOnly="1" fieldPosition="0">
        <references count="1">
          <reference field="1" count="0" defaultSubtotal="1"/>
        </references>
      </pivotArea>
    </format>
    <format dxfId="60">
      <pivotArea dataOnly="0" labelOnly="1" fieldPosition="0">
        <references count="1">
          <reference field="1" count="0" defaultSubtotal="1"/>
        </references>
      </pivotArea>
    </format>
    <format dxfId="61">
      <pivotArea dataOnly="0" labelOnly="1" fieldPosition="0">
        <references count="1">
          <reference field="1" count="0" defaultSubtotal="1"/>
        </references>
      </pivotArea>
    </format>
    <format dxfId="62">
      <pivotArea dataOnly="0" labelOnly="1" fieldPosition="0">
        <references count="1">
          <reference field="1" count="0" defaultSubtotal="1"/>
        </references>
      </pivotArea>
    </format>
    <format dxfId="63">
      <pivotArea dataOnly="0" labelOnly="1" fieldPosition="0">
        <references count="1">
          <reference field="1" count="0" defaultSubtotal="1"/>
        </references>
      </pivotArea>
    </format>
    <format dxfId="64">
      <pivotArea dataOnly="0" labelOnly="1" fieldPosition="0">
        <references count="1">
          <reference field="1" count="0" defaultSubtotal="1"/>
        </references>
      </pivotArea>
    </format>
    <format dxfId="65">
      <pivotArea dataOnly="0" labelOnly="1" fieldPosition="0">
        <references count="1">
          <reference field="1" count="0" defaultSubtotal="1"/>
        </references>
      </pivotArea>
    </format>
    <format dxfId="66">
      <pivotArea dataOnly="0" labelOnly="1" fieldPosition="0">
        <references count="1">
          <reference field="1" count="1" defaultSubtotal="1">
            <x v="0"/>
          </reference>
        </references>
      </pivotArea>
    </format>
    <format dxfId="67">
      <pivotArea collapsedLevelsAreSubtotals="1" fieldPosition="0">
        <references count="1">
          <reference field="1" count="0" selected="0" defaultSubtotal="1"/>
        </references>
      </pivotArea>
    </format>
    <format dxfId="68">
      <pivotArea collapsedLevelsAreSubtotals="1" fieldPosition="0">
        <references count="1">
          <reference field="1" count="0" selected="0" defaultSubtotal="1"/>
        </references>
      </pivotArea>
    </format>
    <format dxfId="69">
      <pivotArea collapsedLevelsAreSubtotals="1" fieldPosition="0">
        <references count="1">
          <reference field="1" count="0" selected="0" defaultSubtotal="1"/>
        </references>
      </pivotArea>
    </format>
    <format dxfId="70">
      <pivotArea collapsedLevelsAreSubtotals="1" fieldPosition="0">
        <references count="1">
          <reference field="1" count="0" selected="0" defaultSubtotal="1"/>
        </references>
      </pivotArea>
    </format>
    <format dxfId="71">
      <pivotArea collapsedLevelsAreSubtotals="1" fieldPosition="0">
        <references count="1">
          <reference field="1" count="0" selected="0" defaultSubtotal="1"/>
        </references>
      </pivotArea>
    </format>
    <format dxfId="72">
      <pivotArea collapsedLevelsAreSubtotals="1" fieldPosition="0">
        <references count="1">
          <reference field="1" count="0" selected="0" defaultSubtotal="1"/>
        </references>
      </pivotArea>
    </format>
    <format dxfId="73">
      <pivotArea collapsedLevelsAreSubtotals="1" fieldPosition="0">
        <references count="1">
          <reference field="1" count="0" selected="0" defaultSubtotal="1"/>
        </references>
      </pivotArea>
    </format>
    <format dxfId="74">
      <pivotArea collapsedLevelsAreSubtotals="1" fieldPosition="0">
        <references count="1">
          <reference field="1" count="0" selected="0" defaultSubtotal="1"/>
        </references>
      </pivotArea>
    </format>
    <format dxfId="75">
      <pivotArea collapsedLevelsAreSubtotals="1" fieldPosition="0">
        <references count="1">
          <reference field="1" count="0" selected="0" defaultSubtotal="1"/>
        </references>
      </pivotArea>
    </format>
    <format dxfId="76">
      <pivotArea collapsedLevelsAreSubtotals="1" fieldPosition="0">
        <references count="1">
          <reference field="1" count="0" selected="0" defaultSubtotal="1"/>
        </references>
      </pivotArea>
    </format>
    <format dxfId="77">
      <pivotArea collapsedLevelsAreSubtotals="1" fieldPosition="0">
        <references count="1">
          <reference field="1" count="0" selected="0" defaultSubtotal="1"/>
        </references>
      </pivotArea>
    </format>
    <format dxfId="78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79">
      <pivotArea dataOnly="0" labelOnly="1" fieldPosition="0">
        <references count="1">
          <reference field="1" count="0" defaultSubtotal="1"/>
        </references>
      </pivotArea>
    </format>
    <format dxfId="80">
      <pivotArea dataOnly="0" labelOnly="1" fieldPosition="0">
        <references count="1">
          <reference field="1" count="0" defaultSubtotal="1"/>
        </references>
      </pivotArea>
    </format>
    <format dxfId="81">
      <pivotArea dataOnly="0" labelOnly="1" fieldPosition="0">
        <references count="1">
          <reference field="1" count="0" defaultSubtotal="1"/>
        </references>
      </pivotArea>
    </format>
    <format dxfId="82">
      <pivotArea dataOnly="0" labelOnly="1" fieldPosition="0">
        <references count="1">
          <reference field="1" count="0" defaultSubtotal="1"/>
        </references>
      </pivotArea>
    </format>
    <format dxfId="83">
      <pivotArea dataOnly="0" labelOnly="1" fieldPosition="0">
        <references count="1">
          <reference field="1" count="0" defaultSubtotal="1"/>
        </references>
      </pivotArea>
    </format>
    <format dxfId="84">
      <pivotArea dataOnly="0" labelOnly="1" fieldPosition="0">
        <references count="1">
          <reference field="1" count="0" defaultSubtotal="1"/>
        </references>
      </pivotArea>
    </format>
    <format dxfId="85">
      <pivotArea dataOnly="0" labelOnly="1" fieldPosition="0">
        <references count="1">
          <reference field="1" count="0" defaultSubtotal="1"/>
        </references>
      </pivotArea>
    </format>
    <format dxfId="86">
      <pivotArea dataOnly="0" labelOnly="1" fieldPosition="0">
        <references count="1">
          <reference field="1" count="0" defaultSubtotal="1"/>
        </references>
      </pivotArea>
    </format>
    <format dxfId="87">
      <pivotArea dataOnly="0" labelOnly="1" fieldPosition="0">
        <references count="1">
          <reference field="1" count="0" defaultSubtotal="1"/>
        </references>
      </pivotArea>
    </format>
    <format dxfId="88">
      <pivotArea dataOnly="0" labelOnly="1" fieldPosition="0">
        <references count="1">
          <reference field="1" count="0" defaultSubtotal="1"/>
        </references>
      </pivotArea>
    </format>
    <format dxfId="89">
      <pivotArea dataOnly="0" labelOnly="1" fieldPosition="0">
        <references count="1">
          <reference field="1" count="0" defaultSubtotal="1"/>
        </references>
      </pivotArea>
    </format>
    <format dxfId="90">
      <pivotArea dataOnly="0" labelOnly="1" fieldPosition="0">
        <references count="1">
          <reference field="1" count="1" defaultSubtotal="1">
            <x v="0"/>
          </reference>
        </references>
      </pivotArea>
    </format>
    <format dxfId="91">
      <pivotArea collapsedLevelsAreSubtotals="1" fieldPosition="0">
        <references count="1">
          <reference field="1" count="0" selected="0" defaultSubtotal="1"/>
        </references>
      </pivotArea>
    </format>
    <format dxfId="92">
      <pivotArea collapsedLevelsAreSubtotals="1" fieldPosition="0">
        <references count="1">
          <reference field="1" count="0" selected="0" defaultSubtotal="1"/>
        </references>
      </pivotArea>
    </format>
    <format dxfId="93">
      <pivotArea collapsedLevelsAreSubtotals="1" fieldPosition="0">
        <references count="1">
          <reference field="1" count="0" selected="0" defaultSubtotal="1"/>
        </references>
      </pivotArea>
    </format>
    <format dxfId="94">
      <pivotArea collapsedLevelsAreSubtotals="1" fieldPosition="0">
        <references count="1">
          <reference field="1" count="0" selected="0" defaultSubtotal="1"/>
        </references>
      </pivotArea>
    </format>
    <format dxfId="95">
      <pivotArea collapsedLevelsAreSubtotals="1" fieldPosition="0">
        <references count="1">
          <reference field="1" count="0" selected="0" defaultSubtotal="1"/>
        </references>
      </pivotArea>
    </format>
    <format dxfId="96">
      <pivotArea collapsedLevelsAreSubtotals="1" fieldPosition="0">
        <references count="1">
          <reference field="1" count="0" selected="0" defaultSubtotal="1"/>
        </references>
      </pivotArea>
    </format>
    <format dxfId="97">
      <pivotArea collapsedLevelsAreSubtotals="1" fieldPosition="0">
        <references count="1">
          <reference field="1" count="0" selected="0" defaultSubtotal="1"/>
        </references>
      </pivotArea>
    </format>
    <format dxfId="98">
      <pivotArea collapsedLevelsAreSubtotals="1" fieldPosition="0">
        <references count="1">
          <reference field="1" count="0" selected="0" defaultSubtotal="1"/>
        </references>
      </pivotArea>
    </format>
    <format dxfId="99">
      <pivotArea collapsedLevelsAreSubtotals="1" fieldPosition="0">
        <references count="1">
          <reference field="1" count="0" selected="0" defaultSubtotal="1"/>
        </references>
      </pivotArea>
    </format>
    <format dxfId="100">
      <pivotArea collapsedLevelsAreSubtotals="1" fieldPosition="0">
        <references count="1">
          <reference field="1" count="0" selected="0" defaultSubtotal="1"/>
        </references>
      </pivotArea>
    </format>
    <format dxfId="101">
      <pivotArea collapsedLevelsAreSubtotals="1" fieldPosition="0">
        <references count="1">
          <reference field="1" count="0" selected="0" defaultSubtotal="1"/>
        </references>
      </pivotArea>
    </format>
    <format dxfId="102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103">
      <pivotArea field="1" type="button" dataOnly="0" labelOnly="1" outline="0" fieldPosition="0"/>
    </format>
    <format dxfId="104">
      <pivotArea field="2" type="button" dataOnly="0" labelOnly="1" outline="0" fieldPosition="0"/>
    </format>
    <format dxfId="105">
      <pivotArea field="3" type="button" dataOnly="0" labelOnly="1" outline="0" fieldPosition="0"/>
    </format>
    <format dxfId="106">
      <pivotArea field="6" type="button" dataOnly="0" labelOnly="1" outline="0" fieldPosition="0"/>
    </format>
    <format dxfId="107">
      <pivotArea field="5" type="button" dataOnly="0" labelOnly="1" outline="0" fieldPosition="0"/>
    </format>
    <format dxfId="108">
      <pivotArea type="origin" dataOnly="0" labelOnly="1" outline="0" offset="A3:B3" fieldPosition="0"/>
    </format>
    <format dxfId="109">
      <pivotArea type="origin" dataOnly="0" labelOnly="1" outline="0" offset="A3:A3" fieldPosition="0"/>
    </format>
    <format dxfId="110">
      <pivotArea field="1" type="button" dataOnly="0" labelOnly="1" outline="0" fieldPosition="0"/>
    </format>
    <format dxfId="111">
      <pivotArea dataOnly="0" labelOnly="1" fieldPosition="0">
        <references count="1">
          <reference field="1" count="0" defaultSubtotal="1"/>
        </references>
      </pivotArea>
    </format>
    <format dxfId="112">
      <pivotArea dataOnly="0" labelOnly="1" grandRow="1" offset="A1:A1" fieldPosition="0"/>
    </format>
    <format dxfId="113">
      <pivotArea type="origin" dataOnly="0" labelOnly="1" outline="0" offset="A3:A3" fieldPosition="0"/>
    </format>
    <format dxfId="114">
      <pivotArea field="1" type="button" dataOnly="0" labelOnly="1" outline="0" fieldPosition="0"/>
    </format>
    <format dxfId="115">
      <pivotArea dataOnly="0" labelOnly="1" fieldPosition="0">
        <references count="1">
          <reference field="1" count="0" defaultSubtotal="1"/>
        </references>
      </pivotArea>
    </format>
    <format dxfId="116">
      <pivotArea dataOnly="0" labelOnly="1" grandRow="1" offset="A1:A1" fieldPosition="0"/>
    </format>
    <format dxfId="117">
      <pivotArea field="1" type="button" dataOnly="0" labelOnly="1" outline="0" fieldPosition="0"/>
    </format>
    <format dxfId="118">
      <pivotArea field="2" type="button" dataOnly="0" labelOnly="1" outline="0" fieldPosition="0"/>
    </format>
    <format dxfId="119">
      <pivotArea field="3" type="button" dataOnly="0" labelOnly="1" outline="0" fieldPosition="0"/>
    </format>
    <format dxfId="120">
      <pivotArea field="6" type="button" dataOnly="0" labelOnly="1" outline="0" fieldPosition="0"/>
    </format>
    <format dxfId="121">
      <pivotArea field="5" type="button" dataOnly="0" labelOnly="1" outline="0" fieldPosition="0"/>
    </format>
    <format dxfId="122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123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124">
      <pivotArea dataOnly="0" labelOnly="1" fieldPosition="0">
        <references count="1">
          <reference field="1" count="0" defaultSubtotal="1"/>
        </references>
      </pivotArea>
    </format>
    <format dxfId="125">
      <pivotArea dataOnly="0" labelOnly="1" fieldPosition="0">
        <references count="1">
          <reference field="1" count="0" defaultSubtotal="1"/>
        </references>
      </pivotArea>
    </format>
    <format dxfId="126">
      <pivotArea dataOnly="0" labelOnly="1" fieldPosition="0">
        <references count="1">
          <reference field="1" count="0" defaultSubtotal="1"/>
        </references>
      </pivotArea>
    </format>
    <format dxfId="127">
      <pivotArea dataOnly="0" labelOnly="1" fieldPosition="0">
        <references count="1">
          <reference field="1" count="0" defaultSubtotal="1"/>
        </references>
      </pivotArea>
    </format>
    <format dxfId="128">
      <pivotArea dataOnly="0" labelOnly="1" fieldPosition="0">
        <references count="1">
          <reference field="1" count="0" defaultSubtotal="1"/>
        </references>
      </pivotArea>
    </format>
    <format dxfId="129">
      <pivotArea dataOnly="0" labelOnly="1" fieldPosition="0">
        <references count="1">
          <reference field="1" count="0" defaultSubtotal="1"/>
        </references>
      </pivotArea>
    </format>
    <format dxfId="130">
      <pivotArea dataOnly="0" labelOnly="1" fieldPosition="0">
        <references count="1">
          <reference field="1" count="0" defaultSubtotal="1"/>
        </references>
      </pivotArea>
    </format>
    <format dxfId="131">
      <pivotArea dataOnly="0" labelOnly="1" fieldPosition="0">
        <references count="1">
          <reference field="1" count="0" defaultSubtotal="1"/>
        </references>
      </pivotArea>
    </format>
    <format dxfId="132">
      <pivotArea dataOnly="0" labelOnly="1" fieldPosition="0">
        <references count="1">
          <reference field="1" count="0" defaultSubtotal="1"/>
        </references>
      </pivotArea>
    </format>
    <format dxfId="133">
      <pivotArea dataOnly="0" labelOnly="1" fieldPosition="0">
        <references count="1">
          <reference field="1" count="0" defaultSubtotal="1"/>
        </references>
      </pivotArea>
    </format>
    <format dxfId="134">
      <pivotArea dataOnly="0" labelOnly="1" fieldPosition="0">
        <references count="1">
          <reference field="1" count="0" defaultSubtotal="1"/>
        </references>
      </pivotArea>
    </format>
    <format dxfId="135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36">
      <pivotArea collapsedLevelsAreSubtotals="1" fieldPosition="0">
        <references count="1">
          <reference field="1" count="0" selected="0" defaultSubtotal="1"/>
        </references>
      </pivotArea>
    </format>
    <format dxfId="137">
      <pivotArea collapsedLevelsAreSubtotals="1" fieldPosition="0">
        <references count="1">
          <reference field="1" count="0" selected="0" defaultSubtotal="1"/>
        </references>
      </pivotArea>
    </format>
    <format dxfId="138">
      <pivotArea collapsedLevelsAreSubtotals="1" fieldPosition="0">
        <references count="1">
          <reference field="1" count="0" selected="0" defaultSubtotal="1"/>
        </references>
      </pivotArea>
    </format>
    <format dxfId="139">
      <pivotArea collapsedLevelsAreSubtotals="1" fieldPosition="0">
        <references count="1">
          <reference field="1" count="0" selected="0" defaultSubtotal="1"/>
        </references>
      </pivotArea>
    </format>
    <format dxfId="140">
      <pivotArea collapsedLevelsAreSubtotals="1" fieldPosition="0">
        <references count="1">
          <reference field="1" count="0" selected="0" defaultSubtotal="1"/>
        </references>
      </pivotArea>
    </format>
    <format dxfId="141">
      <pivotArea collapsedLevelsAreSubtotals="1" fieldPosition="0">
        <references count="1">
          <reference field="1" count="0" selected="0" defaultSubtotal="1"/>
        </references>
      </pivotArea>
    </format>
    <format dxfId="142">
      <pivotArea collapsedLevelsAreSubtotals="1" fieldPosition="0">
        <references count="1">
          <reference field="1" count="0" selected="0" defaultSubtotal="1"/>
        </references>
      </pivotArea>
    </format>
    <format dxfId="143">
      <pivotArea collapsedLevelsAreSubtotals="1" fieldPosition="0">
        <references count="1">
          <reference field="1" count="0" selected="0" defaultSubtotal="1"/>
        </references>
      </pivotArea>
    </format>
    <format dxfId="144">
      <pivotArea collapsedLevelsAreSubtotals="1" fieldPosition="0">
        <references count="1">
          <reference field="1" count="0" selected="0" defaultSubtotal="1"/>
        </references>
      </pivotArea>
    </format>
    <format dxfId="145">
      <pivotArea collapsedLevelsAreSubtotals="1" fieldPosition="0">
        <references count="1">
          <reference field="1" count="0" selected="0" defaultSubtotal="1"/>
        </references>
      </pivotArea>
    </format>
    <format dxfId="146">
      <pivotArea collapsedLevelsAreSubtotals="1" fieldPosition="0">
        <references count="1">
          <reference field="1" count="0" selected="0" defaultSubtotal="1"/>
        </references>
      </pivotArea>
    </format>
    <format dxfId="147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148">
      <pivotArea type="all" dataOnly="0" outline="0" fieldPosition="0"/>
    </format>
    <format dxfId="149">
      <pivotArea type="all" dataOnly="0" outline="0" fieldPosition="0"/>
    </format>
    <format dxfId="150">
      <pivotArea type="all" dataOnly="0" outline="0" fieldPosition="0"/>
    </format>
    <format dxfId="151">
      <pivotArea dataOnly="0" labelOnly="1" fieldPosition="0">
        <references count="1">
          <reference field="1" count="0" defaultSubtotal="1"/>
        </references>
      </pivotArea>
    </format>
    <format dxfId="152">
      <pivotArea dataOnly="0" labelOnly="1" fieldPosition="0">
        <references count="1">
          <reference field="1" count="0" defaultSubtotal="1"/>
        </references>
      </pivotArea>
    </format>
    <format dxfId="153">
      <pivotArea dataOnly="0" labelOnly="1" fieldPosition="0">
        <references count="1">
          <reference field="1" count="0" defaultSubtotal="1"/>
        </references>
      </pivotArea>
    </format>
    <format dxfId="154">
      <pivotArea dataOnly="0" labelOnly="1" fieldPosition="0">
        <references count="1">
          <reference field="1" count="0" defaultSubtotal="1"/>
        </references>
      </pivotArea>
    </format>
    <format dxfId="155">
      <pivotArea dataOnly="0" labelOnly="1" fieldPosition="0">
        <references count="1">
          <reference field="1" count="0" defaultSubtotal="1"/>
        </references>
      </pivotArea>
    </format>
    <format dxfId="156">
      <pivotArea dataOnly="0" labelOnly="1" fieldPosition="0">
        <references count="1">
          <reference field="1" count="0" defaultSubtotal="1"/>
        </references>
      </pivotArea>
    </format>
    <format dxfId="157">
      <pivotArea dataOnly="0" labelOnly="1" fieldPosition="0">
        <references count="1">
          <reference field="1" count="0" defaultSubtotal="1"/>
        </references>
      </pivotArea>
    </format>
    <format dxfId="158">
      <pivotArea dataOnly="0" labelOnly="1" fieldPosition="0">
        <references count="1">
          <reference field="1" count="0" defaultSubtotal="1"/>
        </references>
      </pivotArea>
    </format>
    <format dxfId="159">
      <pivotArea dataOnly="0" labelOnly="1" fieldPosition="0">
        <references count="1">
          <reference field="1" count="0" defaultSubtotal="1"/>
        </references>
      </pivotArea>
    </format>
    <format dxfId="160">
      <pivotArea dataOnly="0" labelOnly="1" fieldPosition="0">
        <references count="1">
          <reference field="1" count="0" defaultSubtotal="1"/>
        </references>
      </pivotArea>
    </format>
    <format dxfId="161">
      <pivotArea dataOnly="0" labelOnly="1" fieldPosition="0">
        <references count="1">
          <reference field="1" count="0" defaultSubtotal="1"/>
        </references>
      </pivotArea>
    </format>
    <format dxfId="162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63">
      <pivotArea collapsedLevelsAreSubtotals="1" fieldPosition="0">
        <references count="1">
          <reference field="1" count="0" selected="0" defaultSubtotal="1"/>
        </references>
      </pivotArea>
    </format>
    <format dxfId="164">
      <pivotArea collapsedLevelsAreSubtotals="1" fieldPosition="0">
        <references count="1">
          <reference field="1" count="0" selected="0" defaultSubtotal="1"/>
        </references>
      </pivotArea>
    </format>
    <format dxfId="165">
      <pivotArea collapsedLevelsAreSubtotals="1" fieldPosition="0">
        <references count="1">
          <reference field="1" count="0" selected="0" defaultSubtotal="1"/>
        </references>
      </pivotArea>
    </format>
    <format dxfId="166">
      <pivotArea collapsedLevelsAreSubtotals="1" fieldPosition="0">
        <references count="1">
          <reference field="1" count="0" selected="0" defaultSubtotal="1"/>
        </references>
      </pivotArea>
    </format>
    <format dxfId="167">
      <pivotArea collapsedLevelsAreSubtotals="1" fieldPosition="0">
        <references count="1">
          <reference field="1" count="0" selected="0" defaultSubtotal="1"/>
        </references>
      </pivotArea>
    </format>
    <format dxfId="168">
      <pivotArea collapsedLevelsAreSubtotals="1" fieldPosition="0">
        <references count="1">
          <reference field="1" count="0" selected="0" defaultSubtotal="1"/>
        </references>
      </pivotArea>
    </format>
    <format dxfId="169">
      <pivotArea collapsedLevelsAreSubtotals="1" fieldPosition="0">
        <references count="1">
          <reference field="1" count="0" selected="0" defaultSubtotal="1"/>
        </references>
      </pivotArea>
    </format>
    <format dxfId="170">
      <pivotArea collapsedLevelsAreSubtotals="1" fieldPosition="0">
        <references count="1">
          <reference field="1" count="0" selected="0" defaultSubtotal="1"/>
        </references>
      </pivotArea>
    </format>
    <format dxfId="171">
      <pivotArea collapsedLevelsAreSubtotals="1" fieldPosition="0">
        <references count="1">
          <reference field="1" count="0" selected="0" defaultSubtotal="1"/>
        </references>
      </pivotArea>
    </format>
    <format dxfId="172">
      <pivotArea collapsedLevelsAreSubtotals="1" fieldPosition="0">
        <references count="1">
          <reference field="1" count="0" selected="0" defaultSubtotal="1"/>
        </references>
      </pivotArea>
    </format>
    <format dxfId="173">
      <pivotArea collapsedLevelsAreSubtotals="1" fieldPosition="0">
        <references count="1">
          <reference field="1" count="0" selected="0" defaultSubtotal="1"/>
        </references>
      </pivotArea>
    </format>
    <format dxfId="174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175">
      <pivotArea dataOnly="0" labelOnly="1" fieldPosition="0">
        <references count="1">
          <reference field="1" count="0" defaultSubtotal="1"/>
        </references>
      </pivotArea>
    </format>
    <format dxfId="176">
      <pivotArea dataOnly="0" labelOnly="1" fieldPosition="0">
        <references count="1">
          <reference field="1" count="0" defaultSubtotal="1"/>
        </references>
      </pivotArea>
    </format>
    <format dxfId="177">
      <pivotArea dataOnly="0" labelOnly="1" fieldPosition="0">
        <references count="1">
          <reference field="1" count="0" defaultSubtotal="1"/>
        </references>
      </pivotArea>
    </format>
    <format dxfId="178">
      <pivotArea dataOnly="0" labelOnly="1" fieldPosition="0">
        <references count="1">
          <reference field="1" count="0" defaultSubtotal="1"/>
        </references>
      </pivotArea>
    </format>
    <format dxfId="179">
      <pivotArea dataOnly="0" labelOnly="1" fieldPosition="0">
        <references count="1">
          <reference field="1" count="0" defaultSubtotal="1"/>
        </references>
      </pivotArea>
    </format>
    <format dxfId="180">
      <pivotArea dataOnly="0" labelOnly="1" fieldPosition="0">
        <references count="1">
          <reference field="1" count="0" defaultSubtotal="1"/>
        </references>
      </pivotArea>
    </format>
    <format dxfId="181">
      <pivotArea dataOnly="0" labelOnly="1" fieldPosition="0">
        <references count="1">
          <reference field="1" count="0" defaultSubtotal="1"/>
        </references>
      </pivotArea>
    </format>
    <format dxfId="182">
      <pivotArea dataOnly="0" labelOnly="1" fieldPosition="0">
        <references count="1">
          <reference field="1" count="0" defaultSubtotal="1"/>
        </references>
      </pivotArea>
    </format>
    <format dxfId="183">
      <pivotArea dataOnly="0" labelOnly="1" fieldPosition="0">
        <references count="1">
          <reference field="1" count="0" defaultSubtotal="1"/>
        </references>
      </pivotArea>
    </format>
    <format dxfId="184">
      <pivotArea dataOnly="0" labelOnly="1" fieldPosition="0">
        <references count="1">
          <reference field="1" count="0" defaultSubtotal="1"/>
        </references>
      </pivotArea>
    </format>
    <format dxfId="185">
      <pivotArea dataOnly="0" labelOnly="1" fieldPosition="0">
        <references count="1">
          <reference field="1" count="0" defaultSubtotal="1"/>
        </references>
      </pivotArea>
    </format>
    <format dxfId="186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87">
      <pivotArea collapsedLevelsAreSubtotals="1" fieldPosition="0">
        <references count="1">
          <reference field="1" count="0" selected="0" defaultSubtotal="1"/>
        </references>
      </pivotArea>
    </format>
    <format dxfId="188">
      <pivotArea collapsedLevelsAreSubtotals="1" fieldPosition="0">
        <references count="1">
          <reference field="1" count="0" selected="0" defaultSubtotal="1"/>
        </references>
      </pivotArea>
    </format>
    <format dxfId="189">
      <pivotArea collapsedLevelsAreSubtotals="1" fieldPosition="0">
        <references count="1">
          <reference field="1" count="0" selected="0" defaultSubtotal="1"/>
        </references>
      </pivotArea>
    </format>
    <format dxfId="190">
      <pivotArea collapsedLevelsAreSubtotals="1" fieldPosition="0">
        <references count="1">
          <reference field="1" count="0" selected="0" defaultSubtotal="1"/>
        </references>
      </pivotArea>
    </format>
    <format dxfId="191">
      <pivotArea collapsedLevelsAreSubtotals="1" fieldPosition="0">
        <references count="1">
          <reference field="1" count="0" selected="0" defaultSubtotal="1"/>
        </references>
      </pivotArea>
    </format>
    <format dxfId="192">
      <pivotArea collapsedLevelsAreSubtotals="1" fieldPosition="0">
        <references count="1">
          <reference field="1" count="0" selected="0" defaultSubtotal="1"/>
        </references>
      </pivotArea>
    </format>
    <format dxfId="193">
      <pivotArea collapsedLevelsAreSubtotals="1" fieldPosition="0">
        <references count="1">
          <reference field="1" count="0" selected="0" defaultSubtotal="1"/>
        </references>
      </pivotArea>
    </format>
    <format dxfId="194">
      <pivotArea collapsedLevelsAreSubtotals="1" fieldPosition="0">
        <references count="1">
          <reference field="1" count="0" selected="0" defaultSubtotal="1"/>
        </references>
      </pivotArea>
    </format>
    <format dxfId="195">
      <pivotArea collapsedLevelsAreSubtotals="1" fieldPosition="0">
        <references count="1">
          <reference field="1" count="0" selected="0" defaultSubtotal="1"/>
        </references>
      </pivotArea>
    </format>
    <format dxfId="196">
      <pivotArea collapsedLevelsAreSubtotals="1" fieldPosition="0">
        <references count="1">
          <reference field="1" count="0" selected="0" defaultSubtotal="1"/>
        </references>
      </pivotArea>
    </format>
    <format dxfId="197">
      <pivotArea collapsedLevelsAreSubtotals="1" fieldPosition="0">
        <references count="1">
          <reference field="1" count="0" selected="0" defaultSubtotal="1"/>
        </references>
      </pivotArea>
    </format>
    <format dxfId="198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199">
      <pivotArea dataOnly="0" labelOnly="1" fieldPosition="0">
        <references count="1">
          <reference field="1" count="0" defaultSubtotal="1"/>
        </references>
      </pivotArea>
    </format>
    <format dxfId="200">
      <pivotArea dataOnly="0" labelOnly="1" fieldPosition="0">
        <references count="1">
          <reference field="1" count="0" defaultSubtotal="1"/>
        </references>
      </pivotArea>
    </format>
    <format dxfId="201">
      <pivotArea dataOnly="0" labelOnly="1" fieldPosition="0">
        <references count="1">
          <reference field="1" count="0" defaultSubtotal="1"/>
        </references>
      </pivotArea>
    </format>
    <format dxfId="202">
      <pivotArea dataOnly="0" labelOnly="1" fieldPosition="0">
        <references count="1">
          <reference field="1" count="0" defaultSubtotal="1"/>
        </references>
      </pivotArea>
    </format>
    <format dxfId="203">
      <pivotArea dataOnly="0" labelOnly="1" fieldPosition="0">
        <references count="1">
          <reference field="1" count="0" defaultSubtotal="1"/>
        </references>
      </pivotArea>
    </format>
    <format dxfId="204">
      <pivotArea dataOnly="0" labelOnly="1" fieldPosition="0">
        <references count="1">
          <reference field="1" count="0" defaultSubtotal="1"/>
        </references>
      </pivotArea>
    </format>
    <format dxfId="205">
      <pivotArea dataOnly="0" labelOnly="1" fieldPosition="0">
        <references count="1">
          <reference field="1" count="0" defaultSubtotal="1"/>
        </references>
      </pivotArea>
    </format>
    <format dxfId="206">
      <pivotArea dataOnly="0" labelOnly="1" fieldPosition="0">
        <references count="1">
          <reference field="1" count="0" defaultSubtotal="1"/>
        </references>
      </pivotArea>
    </format>
    <format dxfId="207">
      <pivotArea dataOnly="0" labelOnly="1" fieldPosition="0">
        <references count="1">
          <reference field="1" count="0" defaultSubtotal="1"/>
        </references>
      </pivotArea>
    </format>
    <format dxfId="208">
      <pivotArea dataOnly="0" labelOnly="1" fieldPosition="0">
        <references count="1">
          <reference field="1" count="0" defaultSubtotal="1"/>
        </references>
      </pivotArea>
    </format>
    <format dxfId="209">
      <pivotArea dataOnly="0" labelOnly="1" fieldPosition="0">
        <references count="1">
          <reference field="1" count="0" defaultSubtotal="1"/>
        </references>
      </pivotArea>
    </format>
    <format dxfId="210">
      <pivotArea dataOnly="0" labelOnly="1" fieldPosition="0">
        <references count="1">
          <reference field="1" count="1" defaultSubtotal="1">
            <x v="0"/>
          </reference>
        </references>
      </pivotArea>
    </format>
    <format dxfId="211">
      <pivotArea collapsedLevelsAreSubtotals="1" fieldPosition="0">
        <references count="1">
          <reference field="1" count="0" selected="0" defaultSubtotal="1"/>
        </references>
      </pivotArea>
    </format>
    <format dxfId="212">
      <pivotArea collapsedLevelsAreSubtotals="1" fieldPosition="0">
        <references count="1">
          <reference field="1" count="0" selected="0" defaultSubtotal="1"/>
        </references>
      </pivotArea>
    </format>
    <format dxfId="213">
      <pivotArea collapsedLevelsAreSubtotals="1" fieldPosition="0">
        <references count="1">
          <reference field="1" count="0" selected="0" defaultSubtotal="1"/>
        </references>
      </pivotArea>
    </format>
    <format dxfId="214">
      <pivotArea collapsedLevelsAreSubtotals="1" fieldPosition="0">
        <references count="1">
          <reference field="1" count="0" selected="0" defaultSubtotal="1"/>
        </references>
      </pivotArea>
    </format>
    <format dxfId="215">
      <pivotArea collapsedLevelsAreSubtotals="1" fieldPosition="0">
        <references count="1">
          <reference field="1" count="0" selected="0" defaultSubtotal="1"/>
        </references>
      </pivotArea>
    </format>
    <format dxfId="216">
      <pivotArea collapsedLevelsAreSubtotals="1" fieldPosition="0">
        <references count="1">
          <reference field="1" count="0" selected="0" defaultSubtotal="1"/>
        </references>
      </pivotArea>
    </format>
    <format dxfId="217">
      <pivotArea collapsedLevelsAreSubtotals="1" fieldPosition="0">
        <references count="1">
          <reference field="1" count="0" selected="0" defaultSubtotal="1"/>
        </references>
      </pivotArea>
    </format>
    <format dxfId="218">
      <pivotArea collapsedLevelsAreSubtotals="1" fieldPosition="0">
        <references count="1">
          <reference field="1" count="0" selected="0" defaultSubtotal="1"/>
        </references>
      </pivotArea>
    </format>
    <format dxfId="219">
      <pivotArea collapsedLevelsAreSubtotals="1" fieldPosition="0">
        <references count="1">
          <reference field="1" count="0" selected="0" defaultSubtotal="1"/>
        </references>
      </pivotArea>
    </format>
    <format dxfId="220">
      <pivotArea collapsedLevelsAreSubtotals="1" fieldPosition="0">
        <references count="1">
          <reference field="1" count="0" selected="0" defaultSubtotal="1"/>
        </references>
      </pivotArea>
    </format>
    <format dxfId="221">
      <pivotArea collapsedLevelsAreSubtotals="1" fieldPosition="0">
        <references count="1">
          <reference field="1" count="0" selected="0" defaultSubtotal="1"/>
        </references>
      </pivotArea>
    </format>
    <format dxfId="222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223">
      <pivotArea dataOnly="0" labelOnly="1" fieldPosition="0">
        <references count="1">
          <reference field="1" count="0" defaultSubtotal="1"/>
        </references>
      </pivotArea>
    </format>
    <format dxfId="224">
      <pivotArea dataOnly="0" labelOnly="1" fieldPosition="0">
        <references count="1">
          <reference field="1" count="0" defaultSubtotal="1"/>
        </references>
      </pivotArea>
    </format>
    <format dxfId="225">
      <pivotArea dataOnly="0" labelOnly="1" fieldPosition="0">
        <references count="1">
          <reference field="1" count="0" defaultSubtotal="1"/>
        </references>
      </pivotArea>
    </format>
    <format dxfId="226">
      <pivotArea dataOnly="0" labelOnly="1" fieldPosition="0">
        <references count="1">
          <reference field="1" count="0" defaultSubtotal="1"/>
        </references>
      </pivotArea>
    </format>
    <format dxfId="227">
      <pivotArea dataOnly="0" labelOnly="1" fieldPosition="0">
        <references count="1">
          <reference field="1" count="0" defaultSubtotal="1"/>
        </references>
      </pivotArea>
    </format>
    <format dxfId="228">
      <pivotArea dataOnly="0" labelOnly="1" fieldPosition="0">
        <references count="1">
          <reference field="1" count="0" defaultSubtotal="1"/>
        </references>
      </pivotArea>
    </format>
    <format dxfId="229">
      <pivotArea dataOnly="0" labelOnly="1" fieldPosition="0">
        <references count="1">
          <reference field="1" count="0" defaultSubtotal="1"/>
        </references>
      </pivotArea>
    </format>
    <format dxfId="230">
      <pivotArea dataOnly="0" labelOnly="1" fieldPosition="0">
        <references count="1">
          <reference field="1" count="0" defaultSubtotal="1"/>
        </references>
      </pivotArea>
    </format>
    <format dxfId="231">
      <pivotArea dataOnly="0" labelOnly="1" fieldPosition="0">
        <references count="1">
          <reference field="1" count="0" defaultSubtotal="1"/>
        </references>
      </pivotArea>
    </format>
    <format dxfId="232">
      <pivotArea dataOnly="0" labelOnly="1" fieldPosition="0">
        <references count="1">
          <reference field="1" count="0" defaultSubtotal="1"/>
        </references>
      </pivotArea>
    </format>
    <format dxfId="233">
      <pivotArea dataOnly="0" labelOnly="1" fieldPosition="0">
        <references count="1">
          <reference field="1" count="0" defaultSubtotal="1"/>
        </references>
      </pivotArea>
    </format>
    <format dxfId="234">
      <pivotArea dataOnly="0" labelOnly="1" fieldPosition="0">
        <references count="1">
          <reference field="1" count="1" defaultSubtotal="1">
            <x v="0"/>
          </reference>
        </references>
      </pivotArea>
    </format>
    <format dxfId="235">
      <pivotArea collapsedLevelsAreSubtotals="1" fieldPosition="0">
        <references count="1">
          <reference field="1" count="0" selected="0" defaultSubtotal="1"/>
        </references>
      </pivotArea>
    </format>
    <format dxfId="236">
      <pivotArea collapsedLevelsAreSubtotals="1" fieldPosition="0">
        <references count="1">
          <reference field="1" count="0" selected="0" defaultSubtotal="1"/>
        </references>
      </pivotArea>
    </format>
    <format dxfId="237">
      <pivotArea collapsedLevelsAreSubtotals="1" fieldPosition="0">
        <references count="1">
          <reference field="1" count="0" selected="0" defaultSubtotal="1"/>
        </references>
      </pivotArea>
    </format>
    <format dxfId="238">
      <pivotArea collapsedLevelsAreSubtotals="1" fieldPosition="0">
        <references count="1">
          <reference field="1" count="0" selected="0" defaultSubtotal="1"/>
        </references>
      </pivotArea>
    </format>
    <format dxfId="239">
      <pivotArea collapsedLevelsAreSubtotals="1" fieldPosition="0">
        <references count="1">
          <reference field="1" count="0" selected="0" defaultSubtotal="1"/>
        </references>
      </pivotArea>
    </format>
    <format dxfId="240">
      <pivotArea collapsedLevelsAreSubtotals="1" fieldPosition="0">
        <references count="1">
          <reference field="1" count="0" selected="0" defaultSubtotal="1"/>
        </references>
      </pivotArea>
    </format>
    <format dxfId="241">
      <pivotArea collapsedLevelsAreSubtotals="1" fieldPosition="0">
        <references count="1">
          <reference field="1" count="0" selected="0" defaultSubtotal="1"/>
        </references>
      </pivotArea>
    </format>
    <format dxfId="242">
      <pivotArea collapsedLevelsAreSubtotals="1" fieldPosition="0">
        <references count="1">
          <reference field="1" count="0" selected="0" defaultSubtotal="1"/>
        </references>
      </pivotArea>
    </format>
    <format dxfId="243">
      <pivotArea collapsedLevelsAreSubtotals="1" fieldPosition="0">
        <references count="1">
          <reference field="1" count="0" selected="0" defaultSubtotal="1"/>
        </references>
      </pivotArea>
    </format>
    <format dxfId="244">
      <pivotArea collapsedLevelsAreSubtotals="1" fieldPosition="0">
        <references count="1">
          <reference field="1" count="0" selected="0" defaultSubtotal="1"/>
        </references>
      </pivotArea>
    </format>
    <format dxfId="245">
      <pivotArea collapsedLevelsAreSubtotals="1" fieldPosition="0">
        <references count="1">
          <reference field="1" count="0" selected="0" defaultSubtotal="1"/>
        </references>
      </pivotArea>
    </format>
    <format dxfId="246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247">
      <pivotArea dataOnly="0" labelOnly="1" grandRow="1" fieldPosition="0"/>
    </format>
    <format dxfId="248">
      <pivotArea grandRow="1" collapsedLevelsAreSubtotals="1" fieldPosition="0"/>
    </format>
    <format dxfId="249">
      <pivotArea dataOnly="0" labelOnly="1" grandRow="1" fieldPosition="0"/>
    </format>
    <format dxfId="250">
      <pivotArea grandRow="1" collapsedLevelsAreSubtotals="1" fieldPosition="0"/>
    </format>
    <format dxfId="251">
      <pivotArea dataOnly="0" labelOnly="1" grandRow="1" fieldPosition="0"/>
    </format>
    <format dxfId="252">
      <pivotArea dataOnly="0" labelOnly="1" grandRow="1" fieldPosition="0"/>
    </format>
    <format dxfId="253">
      <pivotArea grandRow="1" collapsedLevelsAreSubtotals="1" fieldPosition="0"/>
    </format>
    <format dxfId="254">
      <pivotArea field="1" type="button" dataOnly="0" labelOnly="1" outline="0" fieldPosition="0"/>
    </format>
    <format dxfId="255">
      <pivotArea field="2" type="button" dataOnly="0" labelOnly="1" outline="0" fieldPosition="0"/>
    </format>
    <format dxfId="256">
      <pivotArea field="3" type="button" dataOnly="0" labelOnly="1" outline="0" fieldPosition="0"/>
    </format>
    <format dxfId="257">
      <pivotArea field="6" type="button" dataOnly="0" labelOnly="1" outline="0" fieldPosition="0"/>
    </format>
    <format dxfId="258">
      <pivotArea field="5" type="button" dataOnly="0" labelOnly="1" outline="0" fieldPosition="0"/>
    </format>
    <format dxfId="259">
      <pivotArea type="origin" dataOnly="0" labelOnly="1" outline="0" fieldPosition="0"/>
    </format>
    <format dxfId="260">
      <pivotArea type="origin" dataOnly="0" labelOnly="1" outline="0" fieldPosition="0"/>
    </format>
    <format dxfId="261">
      <pivotArea field="6" type="button" dataOnly="0" labelOnly="1" outline="0" fieldPosition="0"/>
    </format>
    <format dxfId="262">
      <pivotArea type="origin" dataOnly="0" labelOnly="1" outline="0" offset="E3:E3" fieldPosition="0"/>
    </format>
    <format dxfId="263">
      <pivotArea field="5" type="button" dataOnly="0" labelOnly="1" outline="0" fieldPosition="0"/>
    </format>
    <format dxfId="264">
      <pivotArea type="origin" dataOnly="0" labelOnly="1" outline="0" offset="D3:D3" fieldPosition="0"/>
    </format>
    <format dxfId="265">
      <pivotArea field="6" type="button" dataOnly="0" labelOnly="1" outline="0" fieldPosition="0"/>
    </format>
    <format dxfId="266">
      <pivotArea type="origin" dataOnly="0" labelOnly="1" outline="0" offset="E3:E3" fieldPosition="0"/>
    </format>
    <format dxfId="267">
      <pivotArea field="5" type="button" dataOnly="0" labelOnly="1" outline="0" fieldPosition="0"/>
    </format>
    <format dxfId="268">
      <pivotArea type="origin" dataOnly="0" labelOnly="1" outline="0" offset="D3:D3" fieldPosition="0"/>
    </format>
    <format dxfId="269">
      <pivotArea field="6" type="button" dataOnly="0" labelOnly="1" outline="0" fieldPosition="0"/>
    </format>
    <format dxfId="270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271">
      <pivotArea dataOnly="0" labelOnly="1" grandRow="1" offset="D1:D1" fieldPosition="0"/>
    </format>
    <format dxfId="272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273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274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275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276">
      <pivotArea type="origin" dataOnly="0" labelOnly="1" outline="0" offset="E3:E3" fieldPosition="0"/>
    </format>
    <format dxfId="277">
      <pivotArea field="5" type="button" dataOnly="0" labelOnly="1" outline="0" fieldPosition="0"/>
    </format>
    <format dxfId="278">
      <pivotArea dataOnly="0" labelOnly="1" grandRow="1" offset="E1:E1" fieldPosition="0"/>
    </format>
    <format dxfId="279">
      <pivotArea type="origin" dataOnly="0" labelOnly="1" outline="0" offset="E3:E3" fieldPosition="0"/>
    </format>
    <format dxfId="280">
      <pivotArea field="5" type="button" dataOnly="0" labelOnly="1" outline="0" fieldPosition="0"/>
    </format>
    <format dxfId="281">
      <pivotArea dataOnly="0" labelOnly="1" grandRow="1" offset="E1:E1" fieldPosition="0"/>
    </format>
    <format dxfId="282">
      <pivotArea type="origin" dataOnly="0" labelOnly="1" outline="0" offset="D3:D3" fieldPosition="0"/>
    </format>
    <format dxfId="283">
      <pivotArea field="6" type="button" dataOnly="0" labelOnly="1" outline="0" fieldPosition="0"/>
    </format>
    <format dxfId="284">
      <pivotArea dataOnly="0" labelOnly="1" grandRow="1" offset="D1:D1" fieldPosition="0"/>
    </format>
    <format dxfId="285">
      <pivotArea collapsedLevelsAreSubtotals="1" fieldPosition="0"/>
    </format>
    <format dxfId="286">
      <pivotArea collapsedLevelsAreSubtotals="1" fieldPosition="0"/>
    </format>
    <format dxfId="287">
      <pivotArea type="origin" dataOnly="0" labelOnly="1" outline="0" offset="D3:D3" fieldPosition="0"/>
    </format>
    <format dxfId="288">
      <pivotArea field="6" type="button" dataOnly="0" labelOnly="1" outline="0" fieldPosition="0"/>
    </format>
    <format dxfId="289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290">
      <pivotArea dataOnly="0" labelOnly="1" grandRow="1" offset="D1:D1" fieldPosition="0"/>
    </format>
    <format dxfId="291">
      <pivotArea type="origin" dataOnly="0" labelOnly="1" outline="0" offset="A3:A3" fieldPosition="0"/>
    </format>
    <format dxfId="292">
      <pivotArea type="origin" dataOnly="0" labelOnly="1" outline="0" offset="A3:A3" fieldPosition="0"/>
    </format>
    <format dxfId="293">
      <pivotArea dataOnly="0" labelOnly="1" fieldPosition="0">
        <references count="1">
          <reference field="1" count="0" defaultSubtotal="1"/>
        </references>
      </pivotArea>
    </format>
    <format dxfId="294">
      <pivotArea collapsedLevelsAreSubtotals="1" fieldPosition="0">
        <references count="1">
          <reference field="1" count="0" selected="0" defaultSubtotal="1"/>
        </references>
      </pivotArea>
    </format>
    <format dxfId="295">
      <pivotArea dataOnly="0" labelOnly="1" fieldPosition="0">
        <references count="1">
          <reference field="1" count="0" defaultSubtotal="1"/>
        </references>
      </pivotArea>
    </format>
    <format dxfId="296">
      <pivotArea collapsedLevelsAreSubtotals="1" fieldPosition="0">
        <references count="1">
          <reference field="1" count="0" selected="0" defaultSubtotal="1"/>
        </references>
      </pivotArea>
    </format>
    <format dxfId="297">
      <pivotArea dataOnly="0" labelOnly="1" fieldPosition="0">
        <references count="1">
          <reference field="1" count="0" defaultSubtotal="1"/>
        </references>
      </pivotArea>
    </format>
    <format dxfId="298">
      <pivotArea dataOnly="0" labelOnly="1" fieldPosition="0">
        <references count="1">
          <reference field="1" count="0" defaultSubtotal="1"/>
        </references>
      </pivotArea>
    </format>
    <format dxfId="299">
      <pivotArea dataOnly="0" labelOnly="1" fieldPosition="0">
        <references count="1">
          <reference field="1" count="0" defaultSubtotal="1"/>
        </references>
      </pivotArea>
    </format>
    <format dxfId="300">
      <pivotArea dataOnly="0" labelOnly="1" fieldPosition="0">
        <references count="1">
          <reference field="1" count="0" defaultSubtotal="1"/>
        </references>
      </pivotArea>
    </format>
    <format dxfId="301">
      <pivotArea dataOnly="0" labelOnly="1" fieldPosition="0">
        <references count="1">
          <reference field="1" count="0" defaultSubtotal="1"/>
        </references>
      </pivotArea>
    </format>
    <format dxfId="302">
      <pivotArea dataOnly="0" labelOnly="1" fieldPosition="0">
        <references count="1">
          <reference field="1" count="0" defaultSubtotal="1"/>
        </references>
      </pivotArea>
    </format>
    <format dxfId="303">
      <pivotArea dataOnly="0" labelOnly="1" fieldPosition="0">
        <references count="1">
          <reference field="1" count="0" defaultSubtotal="1"/>
        </references>
      </pivotArea>
    </format>
    <format dxfId="304">
      <pivotArea dataOnly="0" labelOnly="1" fieldPosition="0">
        <references count="1">
          <reference field="1" count="0" defaultSubtotal="1"/>
        </references>
      </pivotArea>
    </format>
    <format dxfId="305">
      <pivotArea dataOnly="0" labelOnly="1" fieldPosition="0">
        <references count="1">
          <reference field="1" count="0" defaultSubtotal="1"/>
        </references>
      </pivotArea>
    </format>
    <format dxfId="306">
      <pivotArea dataOnly="0" labelOnly="1" fieldPosition="0">
        <references count="1">
          <reference field="1" count="0" defaultSubtotal="1"/>
        </references>
      </pivotArea>
    </format>
    <format dxfId="307">
      <pivotArea dataOnly="0" labelOnly="1" fieldPosition="0">
        <references count="1">
          <reference field="1" count="0" defaultSubtotal="1"/>
        </references>
      </pivotArea>
    </format>
    <format dxfId="308">
      <pivotArea dataOnly="0" labelOnly="1" fieldPosition="0">
        <references count="1">
          <reference field="1" count="0" defaultSubtotal="1"/>
        </references>
      </pivotArea>
    </format>
    <format dxfId="309">
      <pivotArea dataOnly="0" labelOnly="1" fieldPosition="0">
        <references count="1">
          <reference field="1" count="0" defaultSubtotal="1"/>
        </references>
      </pivotArea>
    </format>
    <format dxfId="310">
      <pivotArea dataOnly="0" labelOnly="1" fieldPosition="0">
        <references count="1">
          <reference field="1" count="0" defaultSubtotal="1"/>
        </references>
      </pivotArea>
    </format>
    <format dxfId="311">
      <pivotArea dataOnly="0" labelOnly="1" fieldPosition="0">
        <references count="1">
          <reference field="1" count="1" defaultSubtotal="1">
            <x v="0"/>
          </reference>
        </references>
      </pivotArea>
    </format>
    <format dxfId="312">
      <pivotArea collapsedLevelsAreSubtotals="1" fieldPosition="0">
        <references count="1">
          <reference field="1" count="0" selected="0" defaultSubtotal="1"/>
        </references>
      </pivotArea>
    </format>
    <format dxfId="313">
      <pivotArea collapsedLevelsAreSubtotals="1" fieldPosition="0">
        <references count="1">
          <reference field="1" count="0" selected="0" defaultSubtotal="1"/>
        </references>
      </pivotArea>
    </format>
    <format dxfId="314">
      <pivotArea collapsedLevelsAreSubtotals="1" fieldPosition="0">
        <references count="1">
          <reference field="1" count="0" selected="0" defaultSubtotal="1"/>
        </references>
      </pivotArea>
    </format>
    <format dxfId="315">
      <pivotArea collapsedLevelsAreSubtotals="1" fieldPosition="0">
        <references count="1">
          <reference field="1" count="0" selected="0" defaultSubtotal="1"/>
        </references>
      </pivotArea>
    </format>
    <format dxfId="316">
      <pivotArea collapsedLevelsAreSubtotals="1" fieldPosition="0">
        <references count="1">
          <reference field="1" count="0" selected="0" defaultSubtotal="1"/>
        </references>
      </pivotArea>
    </format>
    <format dxfId="317">
      <pivotArea collapsedLevelsAreSubtotals="1" fieldPosition="0">
        <references count="1">
          <reference field="1" count="0" selected="0" defaultSubtotal="1"/>
        </references>
      </pivotArea>
    </format>
    <format dxfId="318">
      <pivotArea collapsedLevelsAreSubtotals="1" fieldPosition="0">
        <references count="1">
          <reference field="1" count="0" selected="0" defaultSubtotal="1"/>
        </references>
      </pivotArea>
    </format>
    <format dxfId="319">
      <pivotArea collapsedLevelsAreSubtotals="1" fieldPosition="0">
        <references count="1">
          <reference field="1" count="0" selected="0" defaultSubtotal="1"/>
        </references>
      </pivotArea>
    </format>
    <format dxfId="320">
      <pivotArea collapsedLevelsAreSubtotals="1" fieldPosition="0">
        <references count="1">
          <reference field="1" count="0" selected="0" defaultSubtotal="1"/>
        </references>
      </pivotArea>
    </format>
    <format dxfId="321">
      <pivotArea collapsedLevelsAreSubtotals="1" fieldPosition="0">
        <references count="1">
          <reference field="1" count="0" selected="0" defaultSubtotal="1"/>
        </references>
      </pivotArea>
    </format>
    <format dxfId="322">
      <pivotArea collapsedLevelsAreSubtotals="1" fieldPosition="0">
        <references count="1">
          <reference field="1" count="0" selected="0" defaultSubtotal="1"/>
        </references>
      </pivotArea>
    </format>
    <format dxfId="323">
      <pivotArea collapsedLevelsAreSubtotals="1" fieldPosition="0">
        <references count="1">
          <reference field="1" count="0" selected="0" defaultSubtotal="1"/>
        </references>
      </pivotArea>
    </format>
    <format dxfId="324">
      <pivotArea collapsedLevelsAreSubtotals="1" fieldPosition="0">
        <references count="1">
          <reference field="1" count="0" selected="0" defaultSubtotal="1"/>
        </references>
      </pivotArea>
    </format>
    <format dxfId="325">
      <pivotArea collapsedLevelsAreSubtotals="1" fieldPosition="0">
        <references count="1">
          <reference field="1" count="0" selected="0" defaultSubtotal="1"/>
        </references>
      </pivotArea>
    </format>
    <format dxfId="326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327">
      <pivotArea dataOnly="0" labelOnly="1" fieldPosition="0">
        <references count="1">
          <reference field="1" count="0" defaultSubtotal="1"/>
        </references>
      </pivotArea>
    </format>
    <format dxfId="328">
      <pivotArea dataOnly="0" labelOnly="1" fieldPosition="0">
        <references count="1">
          <reference field="1" count="0" defaultSubtotal="1"/>
        </references>
      </pivotArea>
    </format>
    <format dxfId="329">
      <pivotArea dataOnly="0" labelOnly="1" fieldPosition="0">
        <references count="1">
          <reference field="1" count="0" defaultSubtotal="1"/>
        </references>
      </pivotArea>
    </format>
    <format dxfId="330">
      <pivotArea dataOnly="0" labelOnly="1" fieldPosition="0">
        <references count="1">
          <reference field="1" count="0" defaultSubtotal="1"/>
        </references>
      </pivotArea>
    </format>
    <format dxfId="331">
      <pivotArea dataOnly="0" labelOnly="1" fieldPosition="0">
        <references count="1">
          <reference field="1" count="0" defaultSubtotal="1"/>
        </references>
      </pivotArea>
    </format>
    <format dxfId="332">
      <pivotArea dataOnly="0" labelOnly="1" fieldPosition="0">
        <references count="1">
          <reference field="1" count="0" defaultSubtotal="1"/>
        </references>
      </pivotArea>
    </format>
    <format dxfId="333">
      <pivotArea dataOnly="0" labelOnly="1" fieldPosition="0">
        <references count="1">
          <reference field="1" count="0" defaultSubtotal="1"/>
        </references>
      </pivotArea>
    </format>
    <format dxfId="334">
      <pivotArea dataOnly="0" labelOnly="1" fieldPosition="0">
        <references count="1">
          <reference field="1" count="0" defaultSubtotal="1"/>
        </references>
      </pivotArea>
    </format>
    <format dxfId="335">
      <pivotArea dataOnly="0" labelOnly="1" fieldPosition="0">
        <references count="1">
          <reference field="1" count="0" defaultSubtotal="1"/>
        </references>
      </pivotArea>
    </format>
    <format dxfId="336">
      <pivotArea dataOnly="0" labelOnly="1" fieldPosition="0">
        <references count="1">
          <reference field="1" count="0" defaultSubtotal="1"/>
        </references>
      </pivotArea>
    </format>
    <format dxfId="337">
      <pivotArea dataOnly="0" labelOnly="1" fieldPosition="0">
        <references count="1">
          <reference field="1" count="0" defaultSubtotal="1"/>
        </references>
      </pivotArea>
    </format>
    <format dxfId="338">
      <pivotArea dataOnly="0" labelOnly="1" fieldPosition="0">
        <references count="1">
          <reference field="1" count="0" defaultSubtotal="1"/>
        </references>
      </pivotArea>
    </format>
    <format dxfId="339">
      <pivotArea dataOnly="0" labelOnly="1" fieldPosition="0">
        <references count="1">
          <reference field="1" count="0" defaultSubtotal="1"/>
        </references>
      </pivotArea>
    </format>
    <format dxfId="340">
      <pivotArea dataOnly="0" labelOnly="1" fieldPosition="0">
        <references count="1">
          <reference field="1" count="0" defaultSubtotal="1"/>
        </references>
      </pivotArea>
    </format>
    <format dxfId="341">
      <pivotArea dataOnly="0" labelOnly="1" fieldPosition="0">
        <references count="1">
          <reference field="1" count="1" defaultSubtotal="1">
            <x v="0"/>
          </reference>
        </references>
      </pivotArea>
    </format>
    <format dxfId="342">
      <pivotArea collapsedLevelsAreSubtotals="1" fieldPosition="0">
        <references count="1">
          <reference field="1" count="0" selected="0" defaultSubtotal="1"/>
        </references>
      </pivotArea>
    </format>
    <format dxfId="343">
      <pivotArea collapsedLevelsAreSubtotals="1" fieldPosition="0">
        <references count="1">
          <reference field="1" count="0" selected="0" defaultSubtotal="1"/>
        </references>
      </pivotArea>
    </format>
    <format dxfId="344">
      <pivotArea collapsedLevelsAreSubtotals="1" fieldPosition="0">
        <references count="1">
          <reference field="1" count="0" selected="0" defaultSubtotal="1"/>
        </references>
      </pivotArea>
    </format>
    <format dxfId="345">
      <pivotArea collapsedLevelsAreSubtotals="1" fieldPosition="0">
        <references count="1">
          <reference field="1" count="0" selected="0" defaultSubtotal="1"/>
        </references>
      </pivotArea>
    </format>
    <format dxfId="346">
      <pivotArea collapsedLevelsAreSubtotals="1" fieldPosition="0">
        <references count="1">
          <reference field="1" count="0" selected="0" defaultSubtotal="1"/>
        </references>
      </pivotArea>
    </format>
    <format dxfId="347">
      <pivotArea collapsedLevelsAreSubtotals="1" fieldPosition="0">
        <references count="1">
          <reference field="1" count="0" selected="0" defaultSubtotal="1"/>
        </references>
      </pivotArea>
    </format>
    <format dxfId="348">
      <pivotArea collapsedLevelsAreSubtotals="1" fieldPosition="0">
        <references count="1">
          <reference field="1" count="0" selected="0" defaultSubtotal="1"/>
        </references>
      </pivotArea>
    </format>
    <format dxfId="349">
      <pivotArea collapsedLevelsAreSubtotals="1" fieldPosition="0">
        <references count="1">
          <reference field="1" count="0" selected="0" defaultSubtotal="1"/>
        </references>
      </pivotArea>
    </format>
    <format dxfId="350">
      <pivotArea collapsedLevelsAreSubtotals="1" fieldPosition="0">
        <references count="1">
          <reference field="1" count="0" selected="0" defaultSubtotal="1"/>
        </references>
      </pivotArea>
    </format>
    <format dxfId="351">
      <pivotArea collapsedLevelsAreSubtotals="1" fieldPosition="0">
        <references count="1">
          <reference field="1" count="0" selected="0" defaultSubtotal="1"/>
        </references>
      </pivotArea>
    </format>
    <format dxfId="352">
      <pivotArea collapsedLevelsAreSubtotals="1" fieldPosition="0">
        <references count="1">
          <reference field="1" count="0" selected="0" defaultSubtotal="1"/>
        </references>
      </pivotArea>
    </format>
    <format dxfId="353">
      <pivotArea collapsedLevelsAreSubtotals="1" fieldPosition="0">
        <references count="1">
          <reference field="1" count="0" selected="0" defaultSubtotal="1"/>
        </references>
      </pivotArea>
    </format>
    <format dxfId="354">
      <pivotArea collapsedLevelsAreSubtotals="1" fieldPosition="0">
        <references count="1">
          <reference field="1" count="0" selected="0" defaultSubtotal="1"/>
        </references>
      </pivotArea>
    </format>
    <format dxfId="355">
      <pivotArea collapsedLevelsAreSubtotals="1" fieldPosition="0">
        <references count="1">
          <reference field="1" count="0" selected="0" defaultSubtotal="1"/>
        </references>
      </pivotArea>
    </format>
    <format dxfId="356">
      <pivotArea collapsedLevelsAreSubtotals="1" fieldPosition="0">
        <references count="1">
          <reference field="1" count="1" selected="0" defaultSubtotal="1">
            <x v="0"/>
          </reference>
        </references>
      </pivotArea>
    </format>
    <format dxfId="357">
      <pivotArea type="origin" dataOnly="0" labelOnly="1" outline="0" offset="E2:E2" fieldPosition="0"/>
    </format>
    <format dxfId="358">
      <pivotArea field="5" type="button" dataOnly="0" labelOnly="1" outline="0" fieldPosition="0"/>
    </format>
    <format dxfId="359">
      <pivotArea dataOnly="0" labelOnly="1" grandRow="1" offset="E1:E1" fieldPosition="0"/>
    </format>
    <format dxfId="360">
      <pivotArea type="origin" dataOnly="0" labelOnly="1" outline="0" offset="E2:E2" fieldPosition="0"/>
    </format>
    <format dxfId="361">
      <pivotArea field="5" type="button" dataOnly="0" labelOnly="1" outline="0" fieldPosition="0"/>
    </format>
    <format dxfId="362">
      <pivotArea dataOnly="0" labelOnly="1" grandRow="1" offset="E1:E1" fieldPosition="0"/>
    </format>
    <format dxfId="363">
      <pivotArea type="origin" dataOnly="0" labelOnly="1" outline="0" offset="D2:D2" fieldPosition="0"/>
    </format>
    <format dxfId="364">
      <pivotArea field="6" type="button" dataOnly="0" labelOnly="1" outline="0" fieldPosition="0"/>
    </format>
    <format dxfId="365">
      <pivotArea dataOnly="0" labelOnly="1" grandRow="1" offset="D1:D1" fieldPosition="0"/>
    </format>
    <format dxfId="366">
      <pivotArea type="origin" dataOnly="0" labelOnly="1" outline="0" offset="D2:D2" fieldPosition="0"/>
    </format>
    <format dxfId="367">
      <pivotArea field="6" type="button" dataOnly="0" labelOnly="1" outline="0" fieldPosition="0"/>
    </format>
    <format dxfId="368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369">
      <pivotArea dataOnly="0" labelOnly="1" grandRow="1" offset="D1:D1" fieldPosition="0"/>
    </format>
    <format dxfId="370">
      <pivotArea type="origin" dataOnly="0" labelOnly="1" outline="0" offset="B2:B2" fieldPosition="0"/>
    </format>
    <format dxfId="371">
      <pivotArea field="2" type="button" dataOnly="0" labelOnly="1" outline="0" fieldPosition="0"/>
    </format>
    <format dxfId="372">
      <pivotArea dataOnly="0" labelOnly="1" fieldPosition="0">
        <references count="2">
          <reference field="2" count="1">
            <x v="0"/>
          </reference>
          <reference field="1" count="1" selected="0">
            <x v="16"/>
          </reference>
        </references>
      </pivotArea>
    </format>
    <format dxfId="373">
      <pivotArea dataOnly="0" labelOnly="1" grandRow="1" offset="B1:B1" fieldPosition="0"/>
    </format>
    <format dxfId="374">
      <pivotArea collapsedLevelsAreSubtotals="1" fieldPosition="0"/>
    </format>
    <format dxfId="375">
      <pivotArea dataOnly="0" labelOnly="1" fieldPosition="0">
        <references count="1">
          <reference field="1" count="0" defaultSubtotal="1"/>
        </references>
      </pivotArea>
    </format>
    <format dxfId="376">
      <pivotArea dataOnly="0" labelOnly="1" fieldPosition="0">
        <references count="1">
          <reference field="1" count="0" defaultSubtotal="1"/>
        </references>
      </pivotArea>
    </format>
    <format dxfId="377">
      <pivotArea dataOnly="0" labelOnly="1" fieldPosition="0">
        <references count="1">
          <reference field="1" count="0" defaultSubtotal="1"/>
        </references>
      </pivotArea>
    </format>
    <format dxfId="378">
      <pivotArea dataOnly="0" labelOnly="1" fieldPosition="0">
        <references count="1">
          <reference field="1" count="0" defaultSubtotal="1"/>
        </references>
      </pivotArea>
    </format>
    <format dxfId="379">
      <pivotArea dataOnly="0" labelOnly="1" fieldPosition="0">
        <references count="1">
          <reference field="1" count="0" defaultSubtotal="1"/>
        </references>
      </pivotArea>
    </format>
    <format dxfId="380">
      <pivotArea dataOnly="0" labelOnly="1" fieldPosition="0">
        <references count="1">
          <reference field="1" count="0" defaultSubtotal="1"/>
        </references>
      </pivotArea>
    </format>
    <format dxfId="381">
      <pivotArea dataOnly="0" labelOnly="1" fieldPosition="0">
        <references count="1">
          <reference field="1" count="1" defaultSubtotal="1">
            <x v="16"/>
          </reference>
        </references>
      </pivotArea>
    </format>
    <format dxfId="382">
      <pivotArea collapsedLevelsAreSubtotals="1" fieldPosition="0">
        <references count="1">
          <reference field="1" count="0" selected="0" defaultSubtotal="1"/>
        </references>
      </pivotArea>
    </format>
    <format dxfId="383">
      <pivotArea collapsedLevelsAreSubtotals="1" fieldPosition="0">
        <references count="1">
          <reference field="1" count="0" selected="0" defaultSubtotal="1"/>
        </references>
      </pivotArea>
    </format>
    <format dxfId="384">
      <pivotArea collapsedLevelsAreSubtotals="1" fieldPosition="0">
        <references count="1">
          <reference field="1" count="0" selected="0" defaultSubtotal="1"/>
        </references>
      </pivotArea>
    </format>
    <format dxfId="385">
      <pivotArea collapsedLevelsAreSubtotals="1" fieldPosition="0">
        <references count="1">
          <reference field="1" count="0" selected="0" defaultSubtotal="1"/>
        </references>
      </pivotArea>
    </format>
    <format dxfId="386">
      <pivotArea collapsedLevelsAreSubtotals="1" fieldPosition="0">
        <references count="1">
          <reference field="1" count="0" selected="0" defaultSubtotal="1"/>
        </references>
      </pivotArea>
    </format>
    <format dxfId="387">
      <pivotArea collapsedLevelsAreSubtotals="1" fieldPosition="0">
        <references count="1">
          <reference field="1" count="0" selected="0" defaultSubtotal="1"/>
        </references>
      </pivotArea>
    </format>
    <format dxfId="388">
      <pivotArea collapsedLevelsAreSubtotals="1" fieldPosition="0">
        <references count="1">
          <reference field="1" count="1" selected="0" defaultSubtotal="1">
            <x v="16"/>
          </reference>
        </references>
      </pivotArea>
    </format>
    <format dxfId="389">
      <pivotArea dataOnly="0" labelOnly="1" fieldPosition="0">
        <references count="1">
          <reference field="1" count="0" defaultSubtotal="1"/>
        </references>
      </pivotArea>
    </format>
    <format dxfId="390">
      <pivotArea dataOnly="0" labelOnly="1" fieldPosition="0">
        <references count="2">
          <reference field="2" count="1">
            <x v="0"/>
          </reference>
          <reference field="1" count="1" selected="0">
            <x v="16"/>
          </reference>
        </references>
      </pivotArea>
    </format>
    <format dxfId="391">
      <pivotArea dataOnly="0" labelOnly="1" fieldPosition="0">
        <references count="3">
          <reference field="3" count="1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392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393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394">
      <pivotArea dataOnly="0" labelOnly="1" grandRow="1" fieldPosition="0"/>
    </format>
    <format dxfId="395">
      <pivotArea collapsedLevelsAreSubtotals="1" fieldPosition="0"/>
    </format>
    <format dxfId="396">
      <pivotArea type="origin" dataOnly="0" labelOnly="1" outline="0" offset="A2:A2" fieldPosition="0"/>
    </format>
    <format dxfId="397">
      <pivotArea type="all" dataOnly="0" outline="0" fieldPosition="0"/>
    </format>
    <format dxfId="398">
      <pivotArea type="all" dataOnly="0" outline="0" fieldPosition="0"/>
    </format>
    <format dxfId="399">
      <pivotArea dataOnly="0" labelOnly="1" fieldPosition="0">
        <references count="1">
          <reference field="1" count="1" defaultSubtotal="1">
            <x v="16"/>
          </reference>
        </references>
      </pivotArea>
    </format>
    <format dxfId="400">
      <pivotArea dataOnly="0" labelOnly="1" grandRow="1" fieldPosition="0"/>
    </format>
    <format dxfId="401">
      <pivotArea dataOnly="0" labelOnly="1" grandRow="1" fieldPosition="0"/>
    </format>
    <format dxfId="402">
      <pivotArea grandRow="1" collapsedLevelsAreSubtotals="1" fieldPosition="0"/>
    </format>
    <format dxfId="403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404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405">
      <pivotArea collapsedLevelsAreSubtotals="1" fieldPosition="0"/>
    </format>
    <format dxfId="406">
      <pivotArea collapsedLevelsAreSubtotals="1" fieldPosition="0"/>
    </format>
    <format dxfId="407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408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409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410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411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412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413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414">
      <pivotArea dataOnly="0" labelOnly="1" fieldPosition="0">
        <references count="2">
          <reference field="2" count="1" defaultSubtotal="1">
            <x v="13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2">
          <reference field="2" count="1" defaultSubtotal="1">
            <x v="27"/>
          </reference>
          <reference field="1" count="1" selected="0">
            <x v="1"/>
          </reference>
        </references>
      </pivotArea>
    </format>
    <format dxfId="416">
      <pivotArea dataOnly="0" labelOnly="1" fieldPosition="0">
        <references count="2">
          <reference field="2" count="1" defaultSubtotal="1">
            <x v="43"/>
          </reference>
          <reference field="1" count="1" selected="0">
            <x v="1"/>
          </reference>
        </references>
      </pivotArea>
    </format>
    <format dxfId="417">
      <pivotArea dataOnly="0" labelOnly="1" fieldPosition="0">
        <references count="2">
          <reference field="2" count="1" defaultSubtotal="1">
            <x v="48"/>
          </reference>
          <reference field="1" count="1" selected="0">
            <x v="1"/>
          </reference>
        </references>
      </pivotArea>
    </format>
    <format dxfId="418">
      <pivotArea dataOnly="0" labelOnly="1" fieldPosition="0">
        <references count="2">
          <reference field="2" count="1" defaultSubtotal="1">
            <x v="55"/>
          </reference>
          <reference field="1" count="1" selected="0">
            <x v="1"/>
          </reference>
        </references>
      </pivotArea>
    </format>
    <format dxfId="419">
      <pivotArea dataOnly="0" labelOnly="1" fieldPosition="0">
        <references count="2">
          <reference field="2" count="1" defaultSubtotal="1">
            <x v="87"/>
          </reference>
          <reference field="1" count="1" selected="0">
            <x v="1"/>
          </reference>
        </references>
      </pivotArea>
    </format>
    <format dxfId="420">
      <pivotArea dataOnly="0" labelOnly="1" fieldPosition="0">
        <references count="2">
          <reference field="2" count="1" defaultSubtotal="1">
            <x v="92"/>
          </reference>
          <reference field="1" count="1" selected="0">
            <x v="1"/>
          </reference>
        </references>
      </pivotArea>
    </format>
    <format dxfId="421">
      <pivotArea dataOnly="0" labelOnly="1" fieldPosition="0">
        <references count="2">
          <reference field="2" count="1" defaultSubtotal="1">
            <x v="97"/>
          </reference>
          <reference field="1" count="1" selected="0">
            <x v="1"/>
          </reference>
        </references>
      </pivotArea>
    </format>
    <format dxfId="422">
      <pivotArea dataOnly="0" labelOnly="1" fieldPosition="0">
        <references count="2">
          <reference field="2" count="1" defaultSubtotal="1">
            <x v="98"/>
          </reference>
          <reference field="1" count="1" selected="0">
            <x v="1"/>
          </reference>
        </references>
      </pivotArea>
    </format>
    <format dxfId="423">
      <pivotArea dataOnly="0" labelOnly="1" fieldPosition="0">
        <references count="2">
          <reference field="2" count="1" defaultSubtotal="1">
            <x v="99"/>
          </reference>
          <reference field="1" count="1" selected="0">
            <x v="1"/>
          </reference>
        </references>
      </pivotArea>
    </format>
    <format dxfId="424">
      <pivotArea dataOnly="0" labelOnly="1" fieldPosition="0">
        <references count="2">
          <reference field="2" count="1" defaultSubtotal="1">
            <x v="10"/>
          </reference>
          <reference field="1" count="1" selected="0">
            <x v="2"/>
          </reference>
        </references>
      </pivotArea>
    </format>
    <format dxfId="425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426">
      <pivotArea dataOnly="0" labelOnly="1" fieldPosition="0">
        <references count="2">
          <reference field="2" count="1" defaultSubtotal="1">
            <x v="36"/>
          </reference>
          <reference field="1" count="1" selected="0">
            <x v="3"/>
          </reference>
        </references>
      </pivotArea>
    </format>
    <format dxfId="427">
      <pivotArea dataOnly="0" labelOnly="1" fieldPosition="0">
        <references count="2">
          <reference field="2" count="1" defaultSubtotal="1">
            <x v="21"/>
          </reference>
          <reference field="1" count="1" selected="0">
            <x v="4"/>
          </reference>
        </references>
      </pivotArea>
    </format>
    <format dxfId="428">
      <pivotArea dataOnly="0" labelOnly="1" fieldPosition="0">
        <references count="2">
          <reference field="2" count="1" defaultSubtotal="1">
            <x v="95"/>
          </reference>
          <reference field="1" count="1" selected="0">
            <x v="4"/>
          </reference>
        </references>
      </pivotArea>
    </format>
    <format dxfId="429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430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431">
      <pivotArea dataOnly="0" labelOnly="1" fieldPosition="0">
        <references count="2">
          <reference field="2" count="1" defaultSubtotal="1">
            <x v="46"/>
          </reference>
          <reference field="1" count="1" selected="0">
            <x v="5"/>
          </reference>
        </references>
      </pivotArea>
    </format>
    <format dxfId="432">
      <pivotArea dataOnly="0" labelOnly="1" fieldPosition="0">
        <references count="2">
          <reference field="2" count="1" defaultSubtotal="1">
            <x v="47"/>
          </reference>
          <reference field="1" count="1" selected="0">
            <x v="5"/>
          </reference>
        </references>
      </pivotArea>
    </format>
    <format dxfId="433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434">
      <pivotArea dataOnly="0" labelOnly="1" fieldPosition="0">
        <references count="2">
          <reference field="2" count="1" defaultSubtotal="1">
            <x v="54"/>
          </reference>
          <reference field="1" count="1" selected="0">
            <x v="5"/>
          </reference>
        </references>
      </pivotArea>
    </format>
    <format dxfId="435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436">
      <pivotArea dataOnly="0" labelOnly="1" fieldPosition="0">
        <references count="2">
          <reference field="2" count="1" defaultSubtotal="1">
            <x v="66"/>
          </reference>
          <reference field="1" count="1" selected="0">
            <x v="5"/>
          </reference>
        </references>
      </pivotArea>
    </format>
    <format dxfId="437">
      <pivotArea dataOnly="0" labelOnly="1" fieldPosition="0">
        <references count="2">
          <reference field="2" count="1" defaultSubtotal="1">
            <x v="67"/>
          </reference>
          <reference field="1" count="1" selected="0">
            <x v="5"/>
          </reference>
        </references>
      </pivotArea>
    </format>
    <format dxfId="438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439">
      <pivotArea dataOnly="0" labelOnly="1" fieldPosition="0">
        <references count="2">
          <reference field="2" count="1" defaultSubtotal="1">
            <x v="91"/>
          </reference>
          <reference field="1" count="1" selected="0">
            <x v="5"/>
          </reference>
        </references>
      </pivotArea>
    </format>
    <format dxfId="440">
      <pivotArea dataOnly="0" labelOnly="1" fieldPosition="0">
        <references count="2">
          <reference field="2" count="1" defaultSubtotal="1">
            <x v="96"/>
          </reference>
          <reference field="1" count="1" selected="0">
            <x v="5"/>
          </reference>
        </references>
      </pivotArea>
    </format>
    <format dxfId="441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442">
      <pivotArea dataOnly="0" labelOnly="1" fieldPosition="0">
        <references count="2">
          <reference field="2" count="1" defaultSubtotal="1">
            <x v="1"/>
          </reference>
          <reference field="1" count="1" selected="0">
            <x v="6"/>
          </reference>
        </references>
      </pivotArea>
    </format>
    <format dxfId="443">
      <pivotArea dataOnly="0" labelOnly="1" fieldPosition="0">
        <references count="2">
          <reference field="2" count="1" defaultSubtotal="1">
            <x v="20"/>
          </reference>
          <reference field="1" count="1" selected="0">
            <x v="6"/>
          </reference>
        </references>
      </pivotArea>
    </format>
    <format dxfId="444">
      <pivotArea dataOnly="0" labelOnly="1" fieldPosition="0">
        <references count="2">
          <reference field="2" count="1" defaultSubtotal="1">
            <x v="63"/>
          </reference>
          <reference field="1" count="1" selected="0">
            <x v="6"/>
          </reference>
        </references>
      </pivotArea>
    </format>
    <format dxfId="445">
      <pivotArea dataOnly="0" labelOnly="1" fieldPosition="0">
        <references count="2">
          <reference field="2" count="1" defaultSubtotal="1">
            <x v="83"/>
          </reference>
          <reference field="1" count="1" selected="0">
            <x v="6"/>
          </reference>
        </references>
      </pivotArea>
    </format>
    <format dxfId="446">
      <pivotArea dataOnly="0" labelOnly="1" fieldPosition="0">
        <references count="2">
          <reference field="2" count="1" defaultSubtotal="1">
            <x v="2"/>
          </reference>
          <reference field="1" count="1" selected="0">
            <x v="7"/>
          </reference>
        </references>
      </pivotArea>
    </format>
    <format dxfId="447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448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449">
      <pivotArea dataOnly="0" labelOnly="1" fieldPosition="0">
        <references count="2">
          <reference field="2" count="1" defaultSubtotal="1">
            <x v="6"/>
          </reference>
          <reference field="1" count="1" selected="0">
            <x v="7"/>
          </reference>
        </references>
      </pivotArea>
    </format>
    <format dxfId="450">
      <pivotArea dataOnly="0" labelOnly="1" fieldPosition="0">
        <references count="2">
          <reference field="2" count="1" defaultSubtotal="1">
            <x v="14"/>
          </reference>
          <reference field="1" count="1" selected="0">
            <x v="7"/>
          </reference>
        </references>
      </pivotArea>
    </format>
    <format dxfId="451">
      <pivotArea dataOnly="0" labelOnly="1" fieldPosition="0">
        <references count="2">
          <reference field="2" count="1" defaultSubtotal="1">
            <x v="17"/>
          </reference>
          <reference field="1" count="1" selected="0">
            <x v="7"/>
          </reference>
        </references>
      </pivotArea>
    </format>
    <format dxfId="452">
      <pivotArea dataOnly="0" labelOnly="1" fieldPosition="0">
        <references count="2">
          <reference field="2" count="1" defaultSubtotal="1">
            <x v="22"/>
          </reference>
          <reference field="1" count="1" selected="0">
            <x v="7"/>
          </reference>
        </references>
      </pivotArea>
    </format>
    <format dxfId="453">
      <pivotArea dataOnly="0" labelOnly="1" fieldPosition="0">
        <references count="2">
          <reference field="2" count="1" defaultSubtotal="1">
            <x v="30"/>
          </reference>
          <reference field="1" count="1" selected="0">
            <x v="7"/>
          </reference>
        </references>
      </pivotArea>
    </format>
    <format dxfId="454">
      <pivotArea dataOnly="0" labelOnly="1" fieldPosition="0">
        <references count="2">
          <reference field="2" count="1" defaultSubtotal="1">
            <x v="39"/>
          </reference>
          <reference field="1" count="1" selected="0">
            <x v="7"/>
          </reference>
        </references>
      </pivotArea>
    </format>
    <format dxfId="455">
      <pivotArea dataOnly="0" labelOnly="1" fieldPosition="0">
        <references count="2">
          <reference field="2" count="1" defaultSubtotal="1">
            <x v="45"/>
          </reference>
          <reference field="1" count="1" selected="0">
            <x v="7"/>
          </reference>
        </references>
      </pivotArea>
    </format>
    <format dxfId="456">
      <pivotArea dataOnly="0" labelOnly="1" fieldPosition="0">
        <references count="2">
          <reference field="2" count="1" defaultSubtotal="1">
            <x v="51"/>
          </reference>
          <reference field="1" count="1" selected="0">
            <x v="7"/>
          </reference>
        </references>
      </pivotArea>
    </format>
    <format dxfId="457">
      <pivotArea dataOnly="0" labelOnly="1" fieldPosition="0">
        <references count="2">
          <reference field="2" count="1" defaultSubtotal="1">
            <x v="74"/>
          </reference>
          <reference field="1" count="1" selected="0">
            <x v="7"/>
          </reference>
        </references>
      </pivotArea>
    </format>
    <format dxfId="458">
      <pivotArea dataOnly="0" labelOnly="1" fieldPosition="0">
        <references count="2">
          <reference field="2" count="1" defaultSubtotal="1">
            <x v="78"/>
          </reference>
          <reference field="1" count="1" selected="0">
            <x v="7"/>
          </reference>
        </references>
      </pivotArea>
    </format>
    <format dxfId="459">
      <pivotArea dataOnly="0" labelOnly="1" fieldPosition="0">
        <references count="2">
          <reference field="2" count="1" defaultSubtotal="1">
            <x v="82"/>
          </reference>
          <reference field="1" count="1" selected="0">
            <x v="7"/>
          </reference>
        </references>
      </pivotArea>
    </format>
    <format dxfId="460">
      <pivotArea dataOnly="0" labelOnly="1" fieldPosition="0">
        <references count="2">
          <reference field="2" count="1" defaultSubtotal="1">
            <x v="86"/>
          </reference>
          <reference field="1" count="1" selected="0">
            <x v="7"/>
          </reference>
        </references>
      </pivotArea>
    </format>
    <format dxfId="461">
      <pivotArea dataOnly="0" labelOnly="1" fieldPosition="0">
        <references count="2">
          <reference field="2" count="1" defaultSubtotal="1">
            <x v="8"/>
          </reference>
          <reference field="1" count="1" selected="0">
            <x v="8"/>
          </reference>
        </references>
      </pivotArea>
    </format>
    <format dxfId="462">
      <pivotArea dataOnly="0" labelOnly="1" fieldPosition="0">
        <references count="2">
          <reference field="2" count="1" defaultSubtotal="1">
            <x v="9"/>
          </reference>
          <reference field="1" count="1" selected="0">
            <x v="8"/>
          </reference>
        </references>
      </pivotArea>
    </format>
    <format dxfId="463">
      <pivotArea dataOnly="0" labelOnly="1" fieldPosition="0">
        <references count="2">
          <reference field="2" count="1" defaultSubtotal="1">
            <x v="11"/>
          </reference>
          <reference field="1" count="1" selected="0">
            <x v="8"/>
          </reference>
        </references>
      </pivotArea>
    </format>
    <format dxfId="464">
      <pivotArea dataOnly="0" labelOnly="1" fieldPosition="0">
        <references count="2">
          <reference field="2" count="1" defaultSubtotal="1">
            <x v="12"/>
          </reference>
          <reference field="1" count="1" selected="0">
            <x v="8"/>
          </reference>
        </references>
      </pivotArea>
    </format>
    <format dxfId="465">
      <pivotArea dataOnly="0" labelOnly="1" fieldPosition="0">
        <references count="2">
          <reference field="2" count="1" defaultSubtotal="1">
            <x v="23"/>
          </reference>
          <reference field="1" count="1" selected="0">
            <x v="8"/>
          </reference>
        </references>
      </pivotArea>
    </format>
    <format dxfId="466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467">
      <pivotArea dataOnly="0" labelOnly="1" fieldPosition="0">
        <references count="2">
          <reference field="2" count="1" defaultSubtotal="1">
            <x v="32"/>
          </reference>
          <reference field="1" count="1" selected="0">
            <x v="8"/>
          </reference>
        </references>
      </pivotArea>
    </format>
    <format dxfId="468">
      <pivotArea dataOnly="0" labelOnly="1" fieldPosition="0">
        <references count="2">
          <reference field="2" count="1" defaultSubtotal="1">
            <x v="42"/>
          </reference>
          <reference field="1" count="1" selected="0">
            <x v="8"/>
          </reference>
        </references>
      </pivotArea>
    </format>
    <format dxfId="469">
      <pivotArea dataOnly="0" labelOnly="1" fieldPosition="0">
        <references count="2">
          <reference field="2" count="1" defaultSubtotal="1">
            <x v="50"/>
          </reference>
          <reference field="1" count="1" selected="0">
            <x v="8"/>
          </reference>
        </references>
      </pivotArea>
    </format>
    <format dxfId="470">
      <pivotArea dataOnly="0" labelOnly="1" fieldPosition="0">
        <references count="2">
          <reference field="2" count="1" defaultSubtotal="1">
            <x v="56"/>
          </reference>
          <reference field="1" count="1" selected="0">
            <x v="8"/>
          </reference>
        </references>
      </pivotArea>
    </format>
    <format dxfId="471">
      <pivotArea dataOnly="0" labelOnly="1" fieldPosition="0">
        <references count="2">
          <reference field="2" count="1" defaultSubtotal="1">
            <x v="61"/>
          </reference>
          <reference field="1" count="1" selected="0">
            <x v="8"/>
          </reference>
        </references>
      </pivotArea>
    </format>
    <format dxfId="472">
      <pivotArea dataOnly="0" labelOnly="1" fieldPosition="0">
        <references count="2">
          <reference field="2" count="1" defaultSubtotal="1">
            <x v="64"/>
          </reference>
          <reference field="1" count="1" selected="0">
            <x v="8"/>
          </reference>
        </references>
      </pivotArea>
    </format>
    <format dxfId="473">
      <pivotArea dataOnly="0" labelOnly="1" fieldPosition="0">
        <references count="2">
          <reference field="2" count="1" defaultSubtotal="1">
            <x v="69"/>
          </reference>
          <reference field="1" count="1" selected="0">
            <x v="8"/>
          </reference>
        </references>
      </pivotArea>
    </format>
    <format dxfId="474">
      <pivotArea dataOnly="0" labelOnly="1" fieldPosition="0">
        <references count="2">
          <reference field="2" count="1" defaultSubtotal="1">
            <x v="75"/>
          </reference>
          <reference field="1" count="1" selected="0">
            <x v="8"/>
          </reference>
        </references>
      </pivotArea>
    </format>
    <format dxfId="475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476">
      <pivotArea dataOnly="0" labelOnly="1" fieldPosition="0">
        <references count="2">
          <reference field="2" count="1" defaultSubtotal="1">
            <x v="79"/>
          </reference>
          <reference field="1" count="1" selected="0">
            <x v="8"/>
          </reference>
        </references>
      </pivotArea>
    </format>
    <format dxfId="477">
      <pivotArea dataOnly="0" labelOnly="1" fieldPosition="0">
        <references count="2">
          <reference field="2" count="1" defaultSubtotal="1">
            <x v="15"/>
          </reference>
          <reference field="1" count="1" selected="0">
            <x v="9"/>
          </reference>
        </references>
      </pivotArea>
    </format>
    <format dxfId="478">
      <pivotArea dataOnly="0" labelOnly="1" fieldPosition="0">
        <references count="2">
          <reference field="2" count="1" defaultSubtotal="1">
            <x v="5"/>
          </reference>
          <reference field="1" count="1" selected="0">
            <x v="10"/>
          </reference>
        </references>
      </pivotArea>
    </format>
    <format dxfId="479">
      <pivotArea dataOnly="0" labelOnly="1" fieldPosition="0">
        <references count="2">
          <reference field="2" count="1" defaultSubtotal="1">
            <x v="19"/>
          </reference>
          <reference field="1" count="1" selected="0">
            <x v="10"/>
          </reference>
        </references>
      </pivotArea>
    </format>
    <format dxfId="480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481">
      <pivotArea dataOnly="0" labelOnly="1" fieldPosition="0">
        <references count="2">
          <reference field="2" count="1" defaultSubtotal="1">
            <x v="31"/>
          </reference>
          <reference field="1" count="1" selected="0">
            <x v="10"/>
          </reference>
        </references>
      </pivotArea>
    </format>
    <format dxfId="482">
      <pivotArea dataOnly="0" labelOnly="1" fieldPosition="0">
        <references count="2">
          <reference field="2" count="1" defaultSubtotal="1">
            <x v="33"/>
          </reference>
          <reference field="1" count="1" selected="0">
            <x v="10"/>
          </reference>
        </references>
      </pivotArea>
    </format>
    <format dxfId="483">
      <pivotArea dataOnly="0" labelOnly="1" fieldPosition="0">
        <references count="2">
          <reference field="2" count="1" defaultSubtotal="1">
            <x v="35"/>
          </reference>
          <reference field="1" count="1" selected="0">
            <x v="10"/>
          </reference>
        </references>
      </pivotArea>
    </format>
    <format dxfId="484">
      <pivotArea dataOnly="0" labelOnly="1" fieldPosition="0">
        <references count="2">
          <reference field="2" count="1" defaultSubtotal="1">
            <x v="38"/>
          </reference>
          <reference field="1" count="1" selected="0">
            <x v="10"/>
          </reference>
        </references>
      </pivotArea>
    </format>
    <format dxfId="485">
      <pivotArea dataOnly="0" labelOnly="1" fieldPosition="0">
        <references count="2">
          <reference field="2" count="1" defaultSubtotal="1">
            <x v="44"/>
          </reference>
          <reference field="1" count="1" selected="0">
            <x v="10"/>
          </reference>
        </references>
      </pivotArea>
    </format>
    <format dxfId="486">
      <pivotArea dataOnly="0" labelOnly="1" fieldPosition="0">
        <references count="2">
          <reference field="2" count="1" defaultSubtotal="1">
            <x v="52"/>
          </reference>
          <reference field="1" count="1" selected="0">
            <x v="10"/>
          </reference>
        </references>
      </pivotArea>
    </format>
    <format dxfId="487">
      <pivotArea dataOnly="0" labelOnly="1" fieldPosition="0">
        <references count="2">
          <reference field="2" count="1" defaultSubtotal="1">
            <x v="60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2">
          <reference field="2" count="1" defaultSubtotal="1">
            <x v="65"/>
          </reference>
          <reference field="1" count="1" selected="0">
            <x v="10"/>
          </reference>
        </references>
      </pivotArea>
    </format>
    <format dxfId="489">
      <pivotArea dataOnly="0" labelOnly="1" fieldPosition="0">
        <references count="2">
          <reference field="2" count="1" defaultSubtotal="1">
            <x v="76"/>
          </reference>
          <reference field="1" count="1" selected="0">
            <x v="10"/>
          </reference>
        </references>
      </pivotArea>
    </format>
    <format dxfId="490">
      <pivotArea dataOnly="0" labelOnly="1" fieldPosition="0">
        <references count="2">
          <reference field="2" count="1" defaultSubtotal="1">
            <x v="80"/>
          </reference>
          <reference field="1" count="1" selected="0">
            <x v="10"/>
          </reference>
        </references>
      </pivotArea>
    </format>
    <format dxfId="491">
      <pivotArea dataOnly="0" labelOnly="1" fieldPosition="0">
        <references count="2">
          <reference field="2" count="1" defaultSubtotal="1">
            <x v="84"/>
          </reference>
          <reference field="1" count="1" selected="0">
            <x v="10"/>
          </reference>
        </references>
      </pivotArea>
    </format>
    <format dxfId="492">
      <pivotArea dataOnly="0" labelOnly="1" fieldPosition="0">
        <references count="2">
          <reference field="2" count="1" defaultSubtotal="1">
            <x v="85"/>
          </reference>
          <reference field="1" count="1" selected="0">
            <x v="10"/>
          </reference>
        </references>
      </pivotArea>
    </format>
    <format dxfId="493">
      <pivotArea dataOnly="0" labelOnly="1" fieldPosition="0">
        <references count="2">
          <reference field="2" count="1" defaultSubtotal="1">
            <x v="7"/>
          </reference>
          <reference field="1" count="1" selected="0">
            <x v="11"/>
          </reference>
        </references>
      </pivotArea>
    </format>
    <format dxfId="494">
      <pivotArea dataOnly="0" labelOnly="1" fieldPosition="0">
        <references count="2">
          <reference field="2" count="1" defaultSubtotal="1">
            <x v="18"/>
          </reference>
          <reference field="1" count="1" selected="0">
            <x v="11"/>
          </reference>
        </references>
      </pivotArea>
    </format>
    <format dxfId="495">
      <pivotArea dataOnly="0" labelOnly="1" fieldPosition="0">
        <references count="2">
          <reference field="2" count="1" defaultSubtotal="1">
            <x v="34"/>
          </reference>
          <reference field="1" count="1" selected="0">
            <x v="11"/>
          </reference>
        </references>
      </pivotArea>
    </format>
    <format dxfId="496">
      <pivotArea dataOnly="0" labelOnly="1" fieldPosition="0">
        <references count="2">
          <reference field="2" count="1" defaultSubtotal="1">
            <x v="59"/>
          </reference>
          <reference field="1" count="1" selected="0">
            <x v="11"/>
          </reference>
        </references>
      </pivotArea>
    </format>
    <format dxfId="497">
      <pivotArea dataOnly="0" labelOnly="1" fieldPosition="0">
        <references count="2">
          <reference field="2" count="1" defaultSubtotal="1">
            <x v="62"/>
          </reference>
          <reference field="1" count="1" selected="0">
            <x v="11"/>
          </reference>
        </references>
      </pivotArea>
    </format>
    <format dxfId="498">
      <pivotArea dataOnly="0" labelOnly="1" fieldPosition="0">
        <references count="2">
          <reference field="2" count="1" defaultSubtotal="1">
            <x v="71"/>
          </reference>
          <reference field="1" count="1" selected="0">
            <x v="11"/>
          </reference>
        </references>
      </pivotArea>
    </format>
    <format dxfId="499">
      <pivotArea dataOnly="0" labelOnly="1" fieldPosition="0">
        <references count="2">
          <reference field="2" count="1" defaultSubtotal="1">
            <x v="16"/>
          </reference>
          <reference field="1" count="1" selected="0">
            <x v="12"/>
          </reference>
        </references>
      </pivotArea>
    </format>
    <format dxfId="500">
      <pivotArea dataOnly="0" labelOnly="1" fieldPosition="0">
        <references count="2">
          <reference field="2" count="1" defaultSubtotal="1">
            <x v="37"/>
          </reference>
          <reference field="1" count="1" selected="0">
            <x v="12"/>
          </reference>
        </references>
      </pivotArea>
    </format>
    <format dxfId="501">
      <pivotArea dataOnly="0" labelOnly="1" fieldPosition="0">
        <references count="2">
          <reference field="2" count="1" defaultSubtotal="1">
            <x v="73"/>
          </reference>
          <reference field="1" count="1" selected="0">
            <x v="13"/>
          </reference>
        </references>
      </pivotArea>
    </format>
    <format dxfId="502">
      <pivotArea dataOnly="0" labelOnly="1" fieldPosition="0">
        <references count="2">
          <reference field="2" count="1" defaultSubtotal="1">
            <x v="88"/>
          </reference>
          <reference field="1" count="1" selected="0">
            <x v="13"/>
          </reference>
        </references>
      </pivotArea>
    </format>
    <format dxfId="503">
      <pivotArea dataOnly="0" labelOnly="1" fieldPosition="0">
        <references count="2">
          <reference field="2" count="1" defaultSubtotal="1">
            <x v="24"/>
          </reference>
          <reference field="1" count="1" selected="0">
            <x v="14"/>
          </reference>
        </references>
      </pivotArea>
    </format>
    <format dxfId="504">
      <pivotArea dataOnly="0" labelOnly="1" fieldPosition="0">
        <references count="2">
          <reference field="2" count="1" defaultSubtotal="1">
            <x v="25"/>
          </reference>
          <reference field="1" count="1" selected="0">
            <x v="14"/>
          </reference>
        </references>
      </pivotArea>
    </format>
    <format dxfId="505">
      <pivotArea dataOnly="0" labelOnly="1" fieldPosition="0">
        <references count="2">
          <reference field="2" count="1" defaultSubtotal="1">
            <x v="41"/>
          </reference>
          <reference field="1" count="1" selected="0">
            <x v="14"/>
          </reference>
        </references>
      </pivotArea>
    </format>
    <format dxfId="506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507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508">
      <pivotArea dataOnly="0" labelOnly="1" fieldPosition="0">
        <references count="2">
          <reference field="2" count="1" defaultSubtotal="1">
            <x v="72"/>
          </reference>
          <reference field="1" count="1" selected="0">
            <x v="14"/>
          </reference>
        </references>
      </pivotArea>
    </format>
    <format dxfId="509">
      <pivotArea dataOnly="0" labelOnly="1" fieldPosition="0">
        <references count="2">
          <reference field="2" count="1" defaultSubtotal="1">
            <x v="81"/>
          </reference>
          <reference field="1" count="1" selected="0">
            <x v="14"/>
          </reference>
        </references>
      </pivotArea>
    </format>
    <format dxfId="510">
      <pivotArea dataOnly="0" labelOnly="1" fieldPosition="0">
        <references count="2">
          <reference field="2" count="1" defaultSubtotal="1">
            <x v="89"/>
          </reference>
          <reference field="1" count="1" selected="0">
            <x v="14"/>
          </reference>
        </references>
      </pivotArea>
    </format>
    <format dxfId="511">
      <pivotArea dataOnly="0" labelOnly="1" fieldPosition="0">
        <references count="2">
          <reference field="2" count="1" defaultSubtotal="1">
            <x v="93"/>
          </reference>
          <reference field="1" count="1" selected="0">
            <x v="14"/>
          </reference>
        </references>
      </pivotArea>
    </format>
    <format dxfId="512">
      <pivotArea dataOnly="0" labelOnly="1" fieldPosition="0">
        <references count="2">
          <reference field="2" count="1" defaultSubtotal="1">
            <x v="90"/>
          </reference>
          <reference field="1" count="1" selected="0">
            <x v="15"/>
          </reference>
        </references>
      </pivotArea>
    </format>
    <format dxfId="513">
      <pivotArea dataOnly="0" labelOnly="1" fieldPosition="0">
        <references count="2">
          <reference field="2" count="1" defaultSubtotal="1">
            <x v="94"/>
          </reference>
          <reference field="1" count="1" selected="0">
            <x v="15"/>
          </reference>
        </references>
      </pivotArea>
    </format>
    <format dxfId="514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515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516">
      <pivotArea collapsedLevelsAreSubtotals="1" fieldPosition="0">
        <references count="2">
          <reference field="2" count="1" selected="0" defaultSubtotal="1">
            <x v="13"/>
          </reference>
          <reference field="1" count="1" selected="0">
            <x v="1"/>
          </reference>
        </references>
      </pivotArea>
    </format>
    <format dxfId="517">
      <pivotArea collapsedLevelsAreSubtotals="1" fieldPosition="0">
        <references count="2">
          <reference field="2" count="1" selected="0" defaultSubtotal="1">
            <x v="27"/>
          </reference>
          <reference field="1" count="1" selected="0">
            <x v="1"/>
          </reference>
        </references>
      </pivotArea>
    </format>
    <format dxfId="518">
      <pivotArea collapsedLevelsAreSubtotals="1" fieldPosition="0">
        <references count="2">
          <reference field="2" count="1" selected="0" defaultSubtotal="1">
            <x v="43"/>
          </reference>
          <reference field="1" count="1" selected="0">
            <x v="1"/>
          </reference>
        </references>
      </pivotArea>
    </format>
    <format dxfId="519">
      <pivotArea collapsedLevelsAreSubtotals="1" fieldPosition="0">
        <references count="2">
          <reference field="2" count="1" selected="0" defaultSubtotal="1">
            <x v="48"/>
          </reference>
          <reference field="1" count="1" selected="0">
            <x v="1"/>
          </reference>
        </references>
      </pivotArea>
    </format>
    <format dxfId="520">
      <pivotArea collapsedLevelsAreSubtotals="1" fieldPosition="0">
        <references count="2">
          <reference field="2" count="1" selected="0" defaultSubtotal="1">
            <x v="55"/>
          </reference>
          <reference field="1" count="1" selected="0">
            <x v="1"/>
          </reference>
        </references>
      </pivotArea>
    </format>
    <format dxfId="521">
      <pivotArea collapsedLevelsAreSubtotals="1" fieldPosition="0">
        <references count="2">
          <reference field="2" count="1" selected="0" defaultSubtotal="1">
            <x v="87"/>
          </reference>
          <reference field="1" count="1" selected="0">
            <x v="1"/>
          </reference>
        </references>
      </pivotArea>
    </format>
    <format dxfId="522">
      <pivotArea collapsedLevelsAreSubtotals="1" fieldPosition="0">
        <references count="2">
          <reference field="2" count="1" selected="0" defaultSubtotal="1">
            <x v="92"/>
          </reference>
          <reference field="1" count="1" selected="0">
            <x v="1"/>
          </reference>
        </references>
      </pivotArea>
    </format>
    <format dxfId="523">
      <pivotArea collapsedLevelsAreSubtotals="1" fieldPosition="0">
        <references count="2">
          <reference field="2" count="1" selected="0" defaultSubtotal="1">
            <x v="97"/>
          </reference>
          <reference field="1" count="1" selected="0">
            <x v="1"/>
          </reference>
        </references>
      </pivotArea>
    </format>
    <format dxfId="524">
      <pivotArea collapsedLevelsAreSubtotals="1" fieldPosition="0">
        <references count="2">
          <reference field="2" count="1" selected="0" defaultSubtotal="1">
            <x v="98"/>
          </reference>
          <reference field="1" count="1" selected="0">
            <x v="1"/>
          </reference>
        </references>
      </pivotArea>
    </format>
    <format dxfId="525">
      <pivotArea collapsedLevelsAreSubtotals="1" fieldPosition="0">
        <references count="2">
          <reference field="2" count="1" selected="0" defaultSubtotal="1">
            <x v="99"/>
          </reference>
          <reference field="1" count="1" selected="0">
            <x v="1"/>
          </reference>
        </references>
      </pivotArea>
    </format>
    <format dxfId="526">
      <pivotArea collapsedLevelsAreSubtotals="1" fieldPosition="0">
        <references count="2">
          <reference field="2" count="1" selected="0" defaultSubtotal="1">
            <x v="10"/>
          </reference>
          <reference field="1" count="1" selected="0">
            <x v="2"/>
          </reference>
        </references>
      </pivotArea>
    </format>
    <format dxfId="527">
      <pivotArea collapsedLevelsAreSubtotals="1" fieldPosition="0">
        <references count="2">
          <reference field="2" count="1" selected="0" defaultSubtotal="1">
            <x v="49"/>
          </reference>
          <reference field="1" count="1" selected="0">
            <x v="2"/>
          </reference>
        </references>
      </pivotArea>
    </format>
    <format dxfId="528">
      <pivotArea collapsedLevelsAreSubtotals="1" fieldPosition="0">
        <references count="2">
          <reference field="2" count="1" selected="0" defaultSubtotal="1">
            <x v="36"/>
          </reference>
          <reference field="1" count="1" selected="0">
            <x v="3"/>
          </reference>
        </references>
      </pivotArea>
    </format>
    <format dxfId="529">
      <pivotArea collapsedLevelsAreSubtotals="1" fieldPosition="0">
        <references count="2">
          <reference field="2" count="1" selected="0" defaultSubtotal="1">
            <x v="21"/>
          </reference>
          <reference field="1" count="1" selected="0">
            <x v="4"/>
          </reference>
        </references>
      </pivotArea>
    </format>
    <format dxfId="530">
      <pivotArea collapsedLevelsAreSubtotals="1" fieldPosition="0">
        <references count="2">
          <reference field="2" count="1" selected="0" defaultSubtotal="1">
            <x v="95"/>
          </reference>
          <reference field="1" count="1" selected="0">
            <x v="4"/>
          </reference>
        </references>
      </pivotArea>
    </format>
    <format dxfId="531">
      <pivotArea collapsedLevelsAreSubtotals="1" fieldPosition="0">
        <references count="2">
          <reference field="2" count="1" selected="0" defaultSubtotal="1">
            <x v="26"/>
          </reference>
          <reference field="1" count="1" selected="0">
            <x v="5"/>
          </reference>
        </references>
      </pivotArea>
    </format>
    <format dxfId="532">
      <pivotArea collapsedLevelsAreSubtotals="1" fieldPosition="0">
        <references count="2">
          <reference field="2" count="1" selected="0" defaultSubtotal="1">
            <x v="40"/>
          </reference>
          <reference field="1" count="1" selected="0">
            <x v="5"/>
          </reference>
        </references>
      </pivotArea>
    </format>
    <format dxfId="533">
      <pivotArea collapsedLevelsAreSubtotals="1" fieldPosition="0">
        <references count="2">
          <reference field="2" count="1" selected="0" defaultSubtotal="1">
            <x v="46"/>
          </reference>
          <reference field="1" count="1" selected="0">
            <x v="5"/>
          </reference>
        </references>
      </pivotArea>
    </format>
    <format dxfId="534">
      <pivotArea collapsedLevelsAreSubtotals="1" fieldPosition="0">
        <references count="2">
          <reference field="2" count="1" selected="0" defaultSubtotal="1">
            <x v="47"/>
          </reference>
          <reference field="1" count="1" selected="0">
            <x v="5"/>
          </reference>
        </references>
      </pivotArea>
    </format>
    <format dxfId="535">
      <pivotArea collapsedLevelsAreSubtotals="1" fieldPosition="0">
        <references count="2">
          <reference field="2" count="1" selected="0" defaultSubtotal="1">
            <x v="53"/>
          </reference>
          <reference field="1" count="1" selected="0">
            <x v="5"/>
          </reference>
        </references>
      </pivotArea>
    </format>
    <format dxfId="536">
      <pivotArea collapsedLevelsAreSubtotals="1" fieldPosition="0">
        <references count="2">
          <reference field="2" count="1" selected="0" defaultSubtotal="1">
            <x v="54"/>
          </reference>
          <reference field="1" count="1" selected="0">
            <x v="5"/>
          </reference>
        </references>
      </pivotArea>
    </format>
    <format dxfId="537">
      <pivotArea collapsedLevelsAreSubtotals="1" fieldPosition="0">
        <references count="2">
          <reference field="2" count="1" selected="0" defaultSubtotal="1">
            <x v="58"/>
          </reference>
          <reference field="1" count="1" selected="0">
            <x v="5"/>
          </reference>
        </references>
      </pivotArea>
    </format>
    <format dxfId="538">
      <pivotArea collapsedLevelsAreSubtotals="1" fieldPosition="0">
        <references count="2">
          <reference field="2" count="1" selected="0" defaultSubtotal="1">
            <x v="66"/>
          </reference>
          <reference field="1" count="1" selected="0">
            <x v="5"/>
          </reference>
        </references>
      </pivotArea>
    </format>
    <format dxfId="539">
      <pivotArea collapsedLevelsAreSubtotals="1" fieldPosition="0">
        <references count="2">
          <reference field="2" count="1" selected="0" defaultSubtotal="1">
            <x v="67"/>
          </reference>
          <reference field="1" count="1" selected="0">
            <x v="5"/>
          </reference>
        </references>
      </pivotArea>
    </format>
    <format dxfId="540">
      <pivotArea collapsedLevelsAreSubtotals="1" fieldPosition="0">
        <references count="2">
          <reference field="2" count="1" selected="0" defaultSubtotal="1">
            <x v="70"/>
          </reference>
          <reference field="1" count="1" selected="0">
            <x v="5"/>
          </reference>
        </references>
      </pivotArea>
    </format>
    <format dxfId="541">
      <pivotArea collapsedLevelsAreSubtotals="1" fieldPosition="0">
        <references count="2">
          <reference field="2" count="1" selected="0" defaultSubtotal="1">
            <x v="91"/>
          </reference>
          <reference field="1" count="1" selected="0">
            <x v="5"/>
          </reference>
        </references>
      </pivotArea>
    </format>
    <format dxfId="542">
      <pivotArea collapsedLevelsAreSubtotals="1" fieldPosition="0">
        <references count="2">
          <reference field="2" count="1" selected="0" defaultSubtotal="1">
            <x v="96"/>
          </reference>
          <reference field="1" count="1" selected="0">
            <x v="5"/>
          </reference>
        </references>
      </pivotArea>
    </format>
    <format dxfId="543">
      <pivotArea collapsedLevelsAreSubtotals="1" fieldPosition="0">
        <references count="2">
          <reference field="2" count="1" selected="0" defaultSubtotal="1">
            <x v="100"/>
          </reference>
          <reference field="1" count="1" selected="0">
            <x v="5"/>
          </reference>
        </references>
      </pivotArea>
    </format>
    <format dxfId="544">
      <pivotArea collapsedLevelsAreSubtotals="1" fieldPosition="0">
        <references count="2">
          <reference field="2" count="1" selected="0" defaultSubtotal="1">
            <x v="1"/>
          </reference>
          <reference field="1" count="1" selected="0">
            <x v="6"/>
          </reference>
        </references>
      </pivotArea>
    </format>
    <format dxfId="545">
      <pivotArea collapsedLevelsAreSubtotals="1" fieldPosition="0">
        <references count="2">
          <reference field="2" count="1" selected="0" defaultSubtotal="1">
            <x v="20"/>
          </reference>
          <reference field="1" count="1" selected="0">
            <x v="6"/>
          </reference>
        </references>
      </pivotArea>
    </format>
    <format dxfId="546">
      <pivotArea collapsedLevelsAreSubtotals="1" fieldPosition="0">
        <references count="2">
          <reference field="2" count="1" selected="0" defaultSubtotal="1">
            <x v="63"/>
          </reference>
          <reference field="1" count="1" selected="0">
            <x v="6"/>
          </reference>
        </references>
      </pivotArea>
    </format>
    <format dxfId="547">
      <pivotArea collapsedLevelsAreSubtotals="1" fieldPosition="0">
        <references count="2">
          <reference field="2" count="1" selected="0" defaultSubtotal="1">
            <x v="83"/>
          </reference>
          <reference field="1" count="1" selected="0">
            <x v="6"/>
          </reference>
        </references>
      </pivotArea>
    </format>
    <format dxfId="548">
      <pivotArea collapsedLevelsAreSubtotals="1" fieldPosition="0">
        <references count="2">
          <reference field="2" count="1" selected="0" defaultSubtotal="1">
            <x v="2"/>
          </reference>
          <reference field="1" count="1" selected="0">
            <x v="7"/>
          </reference>
        </references>
      </pivotArea>
    </format>
    <format dxfId="549">
      <pivotArea collapsedLevelsAreSubtotals="1" fieldPosition="0">
        <references count="2">
          <reference field="2" count="1" selected="0" defaultSubtotal="1">
            <x v="3"/>
          </reference>
          <reference field="1" count="1" selected="0">
            <x v="7"/>
          </reference>
        </references>
      </pivotArea>
    </format>
    <format dxfId="550">
      <pivotArea collapsedLevelsAreSubtotals="1" fieldPosition="0">
        <references count="2">
          <reference field="2" count="1" selected="0" defaultSubtotal="1">
            <x v="4"/>
          </reference>
          <reference field="1" count="1" selected="0">
            <x v="7"/>
          </reference>
        </references>
      </pivotArea>
    </format>
    <format dxfId="551">
      <pivotArea collapsedLevelsAreSubtotals="1" fieldPosition="0">
        <references count="2">
          <reference field="2" count="1" selected="0" defaultSubtotal="1">
            <x v="6"/>
          </reference>
          <reference field="1" count="1" selected="0">
            <x v="7"/>
          </reference>
        </references>
      </pivotArea>
    </format>
    <format dxfId="552">
      <pivotArea collapsedLevelsAreSubtotals="1" fieldPosition="0">
        <references count="2">
          <reference field="2" count="1" selected="0" defaultSubtotal="1">
            <x v="14"/>
          </reference>
          <reference field="1" count="1" selected="0">
            <x v="7"/>
          </reference>
        </references>
      </pivotArea>
    </format>
    <format dxfId="553">
      <pivotArea collapsedLevelsAreSubtotals="1" fieldPosition="0">
        <references count="2">
          <reference field="2" count="1" selected="0" defaultSubtotal="1">
            <x v="17"/>
          </reference>
          <reference field="1" count="1" selected="0">
            <x v="7"/>
          </reference>
        </references>
      </pivotArea>
    </format>
    <format dxfId="554">
      <pivotArea collapsedLevelsAreSubtotals="1" fieldPosition="0">
        <references count="2">
          <reference field="2" count="1" selected="0" defaultSubtotal="1">
            <x v="22"/>
          </reference>
          <reference field="1" count="1" selected="0">
            <x v="7"/>
          </reference>
        </references>
      </pivotArea>
    </format>
    <format dxfId="555">
      <pivotArea collapsedLevelsAreSubtotals="1" fieldPosition="0">
        <references count="2">
          <reference field="2" count="1" selected="0" defaultSubtotal="1">
            <x v="30"/>
          </reference>
          <reference field="1" count="1" selected="0">
            <x v="7"/>
          </reference>
        </references>
      </pivotArea>
    </format>
    <format dxfId="556">
      <pivotArea collapsedLevelsAreSubtotals="1" fieldPosition="0">
        <references count="2">
          <reference field="2" count="1" selected="0" defaultSubtotal="1">
            <x v="39"/>
          </reference>
          <reference field="1" count="1" selected="0">
            <x v="7"/>
          </reference>
        </references>
      </pivotArea>
    </format>
    <format dxfId="557">
      <pivotArea collapsedLevelsAreSubtotals="1" fieldPosition="0">
        <references count="2">
          <reference field="2" count="1" selected="0" defaultSubtotal="1">
            <x v="45"/>
          </reference>
          <reference field="1" count="1" selected="0">
            <x v="7"/>
          </reference>
        </references>
      </pivotArea>
    </format>
    <format dxfId="558">
      <pivotArea collapsedLevelsAreSubtotals="1" fieldPosition="0">
        <references count="2">
          <reference field="2" count="1" selected="0" defaultSubtotal="1">
            <x v="51"/>
          </reference>
          <reference field="1" count="1" selected="0">
            <x v="7"/>
          </reference>
        </references>
      </pivotArea>
    </format>
    <format dxfId="559">
      <pivotArea collapsedLevelsAreSubtotals="1" fieldPosition="0">
        <references count="2">
          <reference field="2" count="1" selected="0" defaultSubtotal="1">
            <x v="74"/>
          </reference>
          <reference field="1" count="1" selected="0">
            <x v="7"/>
          </reference>
        </references>
      </pivotArea>
    </format>
    <format dxfId="560">
      <pivotArea collapsedLevelsAreSubtotals="1" fieldPosition="0">
        <references count="2">
          <reference field="2" count="1" selected="0" defaultSubtotal="1">
            <x v="78"/>
          </reference>
          <reference field="1" count="1" selected="0">
            <x v="7"/>
          </reference>
        </references>
      </pivotArea>
    </format>
    <format dxfId="561">
      <pivotArea collapsedLevelsAreSubtotals="1" fieldPosition="0">
        <references count="2">
          <reference field="2" count="1" selected="0" defaultSubtotal="1">
            <x v="82"/>
          </reference>
          <reference field="1" count="1" selected="0">
            <x v="7"/>
          </reference>
        </references>
      </pivotArea>
    </format>
    <format dxfId="562">
      <pivotArea collapsedLevelsAreSubtotals="1" fieldPosition="0">
        <references count="2">
          <reference field="2" count="1" selected="0" defaultSubtotal="1">
            <x v="86"/>
          </reference>
          <reference field="1" count="1" selected="0">
            <x v="7"/>
          </reference>
        </references>
      </pivotArea>
    </format>
    <format dxfId="563">
      <pivotArea collapsedLevelsAreSubtotals="1" fieldPosition="0">
        <references count="2">
          <reference field="2" count="1" selected="0" defaultSubtotal="1">
            <x v="8"/>
          </reference>
          <reference field="1" count="1" selected="0">
            <x v="8"/>
          </reference>
        </references>
      </pivotArea>
    </format>
    <format dxfId="564">
      <pivotArea collapsedLevelsAreSubtotals="1" fieldPosition="0">
        <references count="2">
          <reference field="2" count="1" selected="0" defaultSubtotal="1">
            <x v="9"/>
          </reference>
          <reference field="1" count="1" selected="0">
            <x v="8"/>
          </reference>
        </references>
      </pivotArea>
    </format>
    <format dxfId="565">
      <pivotArea collapsedLevelsAreSubtotals="1" fieldPosition="0">
        <references count="2">
          <reference field="2" count="1" selected="0" defaultSubtotal="1">
            <x v="11"/>
          </reference>
          <reference field="1" count="1" selected="0">
            <x v="8"/>
          </reference>
        </references>
      </pivotArea>
    </format>
    <format dxfId="566">
      <pivotArea collapsedLevelsAreSubtotals="1" fieldPosition="0">
        <references count="2">
          <reference field="2" count="1" selected="0" defaultSubtotal="1">
            <x v="12"/>
          </reference>
          <reference field="1" count="1" selected="0">
            <x v="8"/>
          </reference>
        </references>
      </pivotArea>
    </format>
    <format dxfId="567">
      <pivotArea collapsedLevelsAreSubtotals="1" fieldPosition="0">
        <references count="2">
          <reference field="2" count="1" selected="0" defaultSubtotal="1">
            <x v="23"/>
          </reference>
          <reference field="1" count="1" selected="0">
            <x v="8"/>
          </reference>
        </references>
      </pivotArea>
    </format>
    <format dxfId="568">
      <pivotArea collapsedLevelsAreSubtotals="1" fieldPosition="0">
        <references count="2">
          <reference field="2" count="1" selected="0" defaultSubtotal="1">
            <x v="29"/>
          </reference>
          <reference field="1" count="1" selected="0">
            <x v="8"/>
          </reference>
        </references>
      </pivotArea>
    </format>
    <format dxfId="569">
      <pivotArea collapsedLevelsAreSubtotals="1" fieldPosition="0">
        <references count="2">
          <reference field="2" count="1" selected="0" defaultSubtotal="1">
            <x v="32"/>
          </reference>
          <reference field="1" count="1" selected="0">
            <x v="8"/>
          </reference>
        </references>
      </pivotArea>
    </format>
    <format dxfId="570">
      <pivotArea collapsedLevelsAreSubtotals="1" fieldPosition="0">
        <references count="2">
          <reference field="2" count="1" selected="0" defaultSubtotal="1">
            <x v="42"/>
          </reference>
          <reference field="1" count="1" selected="0">
            <x v="8"/>
          </reference>
        </references>
      </pivotArea>
    </format>
    <format dxfId="571">
      <pivotArea collapsedLevelsAreSubtotals="1" fieldPosition="0">
        <references count="2">
          <reference field="2" count="1" selected="0" defaultSubtotal="1">
            <x v="50"/>
          </reference>
          <reference field="1" count="1" selected="0">
            <x v="8"/>
          </reference>
        </references>
      </pivotArea>
    </format>
    <format dxfId="572">
      <pivotArea collapsedLevelsAreSubtotals="1" fieldPosition="0">
        <references count="2">
          <reference field="2" count="1" selected="0" defaultSubtotal="1">
            <x v="56"/>
          </reference>
          <reference field="1" count="1" selected="0">
            <x v="8"/>
          </reference>
        </references>
      </pivotArea>
    </format>
    <format dxfId="573">
      <pivotArea collapsedLevelsAreSubtotals="1" fieldPosition="0">
        <references count="2">
          <reference field="2" count="1" selected="0" defaultSubtotal="1">
            <x v="61"/>
          </reference>
          <reference field="1" count="1" selected="0">
            <x v="8"/>
          </reference>
        </references>
      </pivotArea>
    </format>
    <format dxfId="574">
      <pivotArea collapsedLevelsAreSubtotals="1" fieldPosition="0">
        <references count="2">
          <reference field="2" count="1" selected="0" defaultSubtotal="1">
            <x v="64"/>
          </reference>
          <reference field="1" count="1" selected="0">
            <x v="8"/>
          </reference>
        </references>
      </pivotArea>
    </format>
    <format dxfId="575">
      <pivotArea collapsedLevelsAreSubtotals="1" fieldPosition="0">
        <references count="2">
          <reference field="2" count="1" selected="0" defaultSubtotal="1">
            <x v="69"/>
          </reference>
          <reference field="1" count="1" selected="0">
            <x v="8"/>
          </reference>
        </references>
      </pivotArea>
    </format>
    <format dxfId="576">
      <pivotArea collapsedLevelsAreSubtotals="1" fieldPosition="0">
        <references count="2">
          <reference field="2" count="1" selected="0" defaultSubtotal="1">
            <x v="75"/>
          </reference>
          <reference field="1" count="1" selected="0">
            <x v="8"/>
          </reference>
        </references>
      </pivotArea>
    </format>
    <format dxfId="577">
      <pivotArea collapsedLevelsAreSubtotals="1" fieldPosition="0">
        <references count="2">
          <reference field="2" count="1" selected="0" defaultSubtotal="1">
            <x v="77"/>
          </reference>
          <reference field="1" count="1" selected="0">
            <x v="8"/>
          </reference>
        </references>
      </pivotArea>
    </format>
    <format dxfId="578">
      <pivotArea collapsedLevelsAreSubtotals="1" fieldPosition="0">
        <references count="2">
          <reference field="2" count="1" selected="0" defaultSubtotal="1">
            <x v="79"/>
          </reference>
          <reference field="1" count="1" selected="0">
            <x v="8"/>
          </reference>
        </references>
      </pivotArea>
    </format>
    <format dxfId="579">
      <pivotArea collapsedLevelsAreSubtotals="1" fieldPosition="0">
        <references count="2">
          <reference field="2" count="1" selected="0" defaultSubtotal="1">
            <x v="15"/>
          </reference>
          <reference field="1" count="1" selected="0">
            <x v="9"/>
          </reference>
        </references>
      </pivotArea>
    </format>
    <format dxfId="580">
      <pivotArea collapsedLevelsAreSubtotals="1" fieldPosition="0">
        <references count="2">
          <reference field="2" count="1" selected="0" defaultSubtotal="1">
            <x v="5"/>
          </reference>
          <reference field="1" count="1" selected="0">
            <x v="10"/>
          </reference>
        </references>
      </pivotArea>
    </format>
    <format dxfId="581">
      <pivotArea collapsedLevelsAreSubtotals="1" fieldPosition="0">
        <references count="2">
          <reference field="2" count="1" selected="0" defaultSubtotal="1">
            <x v="19"/>
          </reference>
          <reference field="1" count="1" selected="0">
            <x v="10"/>
          </reference>
        </references>
      </pivotArea>
    </format>
    <format dxfId="582">
      <pivotArea collapsedLevelsAreSubtotals="1" fieldPosition="0">
        <references count="2">
          <reference field="2" count="1" selected="0" defaultSubtotal="1">
            <x v="28"/>
          </reference>
          <reference field="1" count="1" selected="0">
            <x v="10"/>
          </reference>
        </references>
      </pivotArea>
    </format>
    <format dxfId="583">
      <pivotArea collapsedLevelsAreSubtotals="1" fieldPosition="0">
        <references count="2">
          <reference field="2" count="1" selected="0" defaultSubtotal="1">
            <x v="31"/>
          </reference>
          <reference field="1" count="1" selected="0">
            <x v="10"/>
          </reference>
        </references>
      </pivotArea>
    </format>
    <format dxfId="584">
      <pivotArea collapsedLevelsAreSubtotals="1" fieldPosition="0">
        <references count="2">
          <reference field="2" count="1" selected="0" defaultSubtotal="1">
            <x v="33"/>
          </reference>
          <reference field="1" count="1" selected="0">
            <x v="10"/>
          </reference>
        </references>
      </pivotArea>
    </format>
    <format dxfId="585">
      <pivotArea collapsedLevelsAreSubtotals="1" fieldPosition="0">
        <references count="2">
          <reference field="2" count="1" selected="0" defaultSubtotal="1">
            <x v="35"/>
          </reference>
          <reference field="1" count="1" selected="0">
            <x v="10"/>
          </reference>
        </references>
      </pivotArea>
    </format>
    <format dxfId="586">
      <pivotArea collapsedLevelsAreSubtotals="1" fieldPosition="0">
        <references count="2">
          <reference field="2" count="1" selected="0" defaultSubtotal="1">
            <x v="38"/>
          </reference>
          <reference field="1" count="1" selected="0">
            <x v="10"/>
          </reference>
        </references>
      </pivotArea>
    </format>
    <format dxfId="587">
      <pivotArea collapsedLevelsAreSubtotals="1" fieldPosition="0">
        <references count="2">
          <reference field="2" count="1" selected="0" defaultSubtotal="1">
            <x v="44"/>
          </reference>
          <reference field="1" count="1" selected="0">
            <x v="10"/>
          </reference>
        </references>
      </pivotArea>
    </format>
    <format dxfId="588">
      <pivotArea collapsedLevelsAreSubtotals="1" fieldPosition="0">
        <references count="2">
          <reference field="2" count="1" selected="0" defaultSubtotal="1">
            <x v="52"/>
          </reference>
          <reference field="1" count="1" selected="0">
            <x v="10"/>
          </reference>
        </references>
      </pivotArea>
    </format>
    <format dxfId="589">
      <pivotArea collapsedLevelsAreSubtotals="1" fieldPosition="0">
        <references count="2">
          <reference field="2" count="1" selected="0" defaultSubtotal="1">
            <x v="60"/>
          </reference>
          <reference field="1" count="1" selected="0">
            <x v="10"/>
          </reference>
        </references>
      </pivotArea>
    </format>
    <format dxfId="590">
      <pivotArea collapsedLevelsAreSubtotals="1" fieldPosition="0">
        <references count="2">
          <reference field="2" count="1" selected="0" defaultSubtotal="1">
            <x v="65"/>
          </reference>
          <reference field="1" count="1" selected="0">
            <x v="10"/>
          </reference>
        </references>
      </pivotArea>
    </format>
    <format dxfId="591">
      <pivotArea collapsedLevelsAreSubtotals="1" fieldPosition="0">
        <references count="2">
          <reference field="2" count="1" selected="0" defaultSubtotal="1">
            <x v="76"/>
          </reference>
          <reference field="1" count="1" selected="0">
            <x v="10"/>
          </reference>
        </references>
      </pivotArea>
    </format>
    <format dxfId="592">
      <pivotArea collapsedLevelsAreSubtotals="1" fieldPosition="0">
        <references count="2">
          <reference field="2" count="1" selected="0" defaultSubtotal="1">
            <x v="80"/>
          </reference>
          <reference field="1" count="1" selected="0">
            <x v="10"/>
          </reference>
        </references>
      </pivotArea>
    </format>
    <format dxfId="593">
      <pivotArea collapsedLevelsAreSubtotals="1" fieldPosition="0">
        <references count="2">
          <reference field="2" count="1" selected="0" defaultSubtotal="1">
            <x v="84"/>
          </reference>
          <reference field="1" count="1" selected="0">
            <x v="10"/>
          </reference>
        </references>
      </pivotArea>
    </format>
    <format dxfId="594">
      <pivotArea collapsedLevelsAreSubtotals="1" fieldPosition="0">
        <references count="2">
          <reference field="2" count="1" selected="0" defaultSubtotal="1">
            <x v="85"/>
          </reference>
          <reference field="1" count="1" selected="0">
            <x v="10"/>
          </reference>
        </references>
      </pivotArea>
    </format>
    <format dxfId="595">
      <pivotArea collapsedLevelsAreSubtotals="1" fieldPosition="0">
        <references count="2">
          <reference field="2" count="1" selected="0" defaultSubtotal="1">
            <x v="7"/>
          </reference>
          <reference field="1" count="1" selected="0">
            <x v="11"/>
          </reference>
        </references>
      </pivotArea>
    </format>
    <format dxfId="596">
      <pivotArea collapsedLevelsAreSubtotals="1" fieldPosition="0">
        <references count="2">
          <reference field="2" count="1" selected="0" defaultSubtotal="1">
            <x v="18"/>
          </reference>
          <reference field="1" count="1" selected="0">
            <x v="11"/>
          </reference>
        </references>
      </pivotArea>
    </format>
    <format dxfId="597">
      <pivotArea collapsedLevelsAreSubtotals="1" fieldPosition="0">
        <references count="2">
          <reference field="2" count="1" selected="0" defaultSubtotal="1">
            <x v="34"/>
          </reference>
          <reference field="1" count="1" selected="0">
            <x v="11"/>
          </reference>
        </references>
      </pivotArea>
    </format>
    <format dxfId="598">
      <pivotArea collapsedLevelsAreSubtotals="1" fieldPosition="0">
        <references count="2">
          <reference field="2" count="1" selected="0" defaultSubtotal="1">
            <x v="59"/>
          </reference>
          <reference field="1" count="1" selected="0">
            <x v="11"/>
          </reference>
        </references>
      </pivotArea>
    </format>
    <format dxfId="599">
      <pivotArea collapsedLevelsAreSubtotals="1" fieldPosition="0">
        <references count="2">
          <reference field="2" count="1" selected="0" defaultSubtotal="1">
            <x v="62"/>
          </reference>
          <reference field="1" count="1" selected="0">
            <x v="11"/>
          </reference>
        </references>
      </pivotArea>
    </format>
    <format dxfId="600">
      <pivotArea collapsedLevelsAreSubtotals="1" fieldPosition="0">
        <references count="2">
          <reference field="2" count="1" selected="0" defaultSubtotal="1">
            <x v="71"/>
          </reference>
          <reference field="1" count="1" selected="0">
            <x v="11"/>
          </reference>
        </references>
      </pivotArea>
    </format>
    <format dxfId="601">
      <pivotArea collapsedLevelsAreSubtotals="1" fieldPosition="0">
        <references count="2">
          <reference field="2" count="1" selected="0" defaultSubtotal="1">
            <x v="16"/>
          </reference>
          <reference field="1" count="1" selected="0">
            <x v="12"/>
          </reference>
        </references>
      </pivotArea>
    </format>
    <format dxfId="602">
      <pivotArea collapsedLevelsAreSubtotals="1" fieldPosition="0">
        <references count="2">
          <reference field="2" count="1" selected="0" defaultSubtotal="1">
            <x v="37"/>
          </reference>
          <reference field="1" count="1" selected="0">
            <x v="12"/>
          </reference>
        </references>
      </pivotArea>
    </format>
    <format dxfId="603">
      <pivotArea collapsedLevelsAreSubtotals="1" fieldPosition="0">
        <references count="2">
          <reference field="2" count="1" selected="0" defaultSubtotal="1">
            <x v="73"/>
          </reference>
          <reference field="1" count="1" selected="0">
            <x v="13"/>
          </reference>
        </references>
      </pivotArea>
    </format>
    <format dxfId="604">
      <pivotArea collapsedLevelsAreSubtotals="1" fieldPosition="0">
        <references count="2">
          <reference field="2" count="1" selected="0" defaultSubtotal="1">
            <x v="88"/>
          </reference>
          <reference field="1" count="1" selected="0">
            <x v="13"/>
          </reference>
        </references>
      </pivotArea>
    </format>
    <format dxfId="605">
      <pivotArea collapsedLevelsAreSubtotals="1" fieldPosition="0">
        <references count="2">
          <reference field="2" count="1" selected="0" defaultSubtotal="1">
            <x v="24"/>
          </reference>
          <reference field="1" count="1" selected="0">
            <x v="14"/>
          </reference>
        </references>
      </pivotArea>
    </format>
    <format dxfId="606">
      <pivotArea collapsedLevelsAreSubtotals="1" fieldPosition="0">
        <references count="2">
          <reference field="2" count="1" selected="0" defaultSubtotal="1">
            <x v="25"/>
          </reference>
          <reference field="1" count="1" selected="0">
            <x v="14"/>
          </reference>
        </references>
      </pivotArea>
    </format>
    <format dxfId="607">
      <pivotArea collapsedLevelsAreSubtotals="1" fieldPosition="0">
        <references count="2">
          <reference field="2" count="1" selected="0" defaultSubtotal="1">
            <x v="41"/>
          </reference>
          <reference field="1" count="1" selected="0">
            <x v="14"/>
          </reference>
        </references>
      </pivotArea>
    </format>
    <format dxfId="608">
      <pivotArea collapsedLevelsAreSubtotals="1" fieldPosition="0">
        <references count="2">
          <reference field="2" count="1" selected="0" defaultSubtotal="1">
            <x v="57"/>
          </reference>
          <reference field="1" count="1" selected="0">
            <x v="14"/>
          </reference>
        </references>
      </pivotArea>
    </format>
    <format dxfId="609">
      <pivotArea collapsedLevelsAreSubtotals="1" fieldPosition="0">
        <references count="2">
          <reference field="2" count="1" selected="0" defaultSubtotal="1">
            <x v="68"/>
          </reference>
          <reference field="1" count="1" selected="0">
            <x v="14"/>
          </reference>
        </references>
      </pivotArea>
    </format>
    <format dxfId="610">
      <pivotArea collapsedLevelsAreSubtotals="1" fieldPosition="0">
        <references count="2">
          <reference field="2" count="1" selected="0" defaultSubtotal="1">
            <x v="72"/>
          </reference>
          <reference field="1" count="1" selected="0">
            <x v="14"/>
          </reference>
        </references>
      </pivotArea>
    </format>
    <format dxfId="611">
      <pivotArea collapsedLevelsAreSubtotals="1" fieldPosition="0">
        <references count="2">
          <reference field="2" count="1" selected="0" defaultSubtotal="1">
            <x v="81"/>
          </reference>
          <reference field="1" count="1" selected="0">
            <x v="14"/>
          </reference>
        </references>
      </pivotArea>
    </format>
    <format dxfId="612">
      <pivotArea collapsedLevelsAreSubtotals="1" fieldPosition="0">
        <references count="2">
          <reference field="2" count="1" selected="0" defaultSubtotal="1">
            <x v="89"/>
          </reference>
          <reference field="1" count="1" selected="0">
            <x v="14"/>
          </reference>
        </references>
      </pivotArea>
    </format>
    <format dxfId="613">
      <pivotArea collapsedLevelsAreSubtotals="1" fieldPosition="0">
        <references count="2">
          <reference field="2" count="1" selected="0" defaultSubtotal="1">
            <x v="93"/>
          </reference>
          <reference field="1" count="1" selected="0">
            <x v="14"/>
          </reference>
        </references>
      </pivotArea>
    </format>
    <format dxfId="614">
      <pivotArea collapsedLevelsAreSubtotals="1" fieldPosition="0">
        <references count="2">
          <reference field="2" count="1" selected="0" defaultSubtotal="1">
            <x v="90"/>
          </reference>
          <reference field="1" count="1" selected="0">
            <x v="15"/>
          </reference>
        </references>
      </pivotArea>
    </format>
    <format dxfId="615">
      <pivotArea collapsedLevelsAreSubtotals="1" fieldPosition="0">
        <references count="2">
          <reference field="2" count="1" selected="0" defaultSubtotal="1">
            <x v="94"/>
          </reference>
          <reference field="1" count="1" selected="0">
            <x v="15"/>
          </reference>
        </references>
      </pivotArea>
    </format>
    <format dxfId="616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617">
      <pivotArea type="origin" dataOnly="0" labelOnly="1" outline="0" offset="D2:D2" fieldPosition="0"/>
    </format>
    <format dxfId="618">
      <pivotArea field="6" type="button" dataOnly="0" labelOnly="1" outline="0" fieldPosition="0"/>
    </format>
    <format dxfId="619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62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62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62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62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62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62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62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62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62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629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63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63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63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63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3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3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3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3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3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3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4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4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4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43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4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45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4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64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95"/>
          </reference>
          <reference field="1" count="1" selected="0">
            <x v="4"/>
          </reference>
        </references>
      </pivotArea>
    </format>
    <format dxfId="64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95"/>
          </reference>
          <reference field="1" count="1" selected="0">
            <x v="4"/>
          </reference>
        </references>
      </pivotArea>
    </format>
    <format dxfId="64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65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65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65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65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65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65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65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65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658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65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66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66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66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7"/>
          </reference>
          <reference field="1" count="1" selected="0">
            <x v="5"/>
          </reference>
        </references>
      </pivotArea>
    </format>
    <format dxfId="66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66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66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66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66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66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66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67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4"/>
          </reference>
          <reference field="1" count="1" selected="0">
            <x v="5"/>
          </reference>
        </references>
      </pivotArea>
    </format>
    <format dxfId="67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67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67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67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67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67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6"/>
          </reference>
          <reference field="1" count="1" selected="0">
            <x v="5"/>
          </reference>
        </references>
      </pivotArea>
    </format>
    <format dxfId="67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7"/>
          </reference>
          <reference field="1" count="1" selected="0">
            <x v="5"/>
          </reference>
        </references>
      </pivotArea>
    </format>
    <format dxfId="67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67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68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68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68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96"/>
          </reference>
          <reference field="1" count="1" selected="0">
            <x v="5"/>
          </reference>
        </references>
      </pivotArea>
    </format>
    <format dxfId="68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96"/>
          </reference>
          <reference field="1" count="1" selected="0">
            <x v="5"/>
          </reference>
        </references>
      </pivotArea>
    </format>
    <format dxfId="68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68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68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68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688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68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69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69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69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3"/>
          </reference>
          <reference field="1" count="1" selected="0">
            <x v="6"/>
          </reference>
        </references>
      </pivotArea>
    </format>
    <format dxfId="69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3"/>
          </reference>
          <reference field="1" count="1" selected="0">
            <x v="6"/>
          </reference>
        </references>
      </pivotArea>
    </format>
    <format dxfId="69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695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69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69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69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69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70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70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70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70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70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70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70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0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08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0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1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2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72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2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2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2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2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2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2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2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2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3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73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73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73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73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73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73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73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73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73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7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74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5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6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6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76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6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6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6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6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6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6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6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7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77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77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77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77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77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77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77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77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77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78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78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78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78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78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78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78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78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78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78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79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79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79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79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794">
      <pivotArea dataOnly="0" labelOnly="1" fieldPosition="0">
        <references count="4">
          <reference field="6" count="1">
            <x v="11"/>
          </reference>
          <reference field="3" count="1" selected="0">
            <x v="3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79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2"/>
          </reference>
          <reference field="1" count="1" selected="0">
            <x v="7"/>
          </reference>
        </references>
      </pivotArea>
    </format>
    <format dxfId="796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79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79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79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80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80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80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80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80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80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80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80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80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80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81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81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81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81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81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81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81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81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81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81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82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82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82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82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82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825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82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82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2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2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3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3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3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3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3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3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3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83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3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3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4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4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4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4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4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4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84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4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4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4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5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5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5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53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5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55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5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85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85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85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86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86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86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86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86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86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86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86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86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86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87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87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87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87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87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87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87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87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87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87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88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88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88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88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88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88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88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88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88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88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89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89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89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89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89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89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89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89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89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89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90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90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90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903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90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90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90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90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90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90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91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91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91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91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1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1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1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1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1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1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2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2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2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92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92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92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92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92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92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92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93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93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93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93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93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93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93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93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93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93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94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94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94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94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94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94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4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4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4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4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5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5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5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5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5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5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95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5"/>
          </reference>
          <reference field="1" count="1" selected="0">
            <x v="10"/>
          </reference>
        </references>
      </pivotArea>
    </format>
    <format dxfId="95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95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95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96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4"/>
          </reference>
          <reference field="1" count="1" selected="0">
            <x v="10"/>
          </reference>
        </references>
      </pivotArea>
    </format>
    <format dxfId="96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96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96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96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96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96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96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96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96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97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97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97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97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97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97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97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97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97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97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1"/>
          </reference>
        </references>
      </pivotArea>
    </format>
    <format dxfId="98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5"/>
          </reference>
          <reference field="1" count="1" selected="0">
            <x v="11"/>
          </reference>
        </references>
      </pivotArea>
    </format>
    <format dxfId="98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982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98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98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98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98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98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98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98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99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8"/>
          </reference>
          <reference field="1" count="1" selected="0">
            <x v="13"/>
          </reference>
        </references>
      </pivotArea>
    </format>
    <format dxfId="99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8"/>
          </reference>
          <reference field="1" count="1" selected="0">
            <x v="13"/>
          </reference>
        </references>
      </pivotArea>
    </format>
    <format dxfId="99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99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99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99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99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99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5"/>
          </reference>
          <reference field="1" count="1" selected="0">
            <x v="14"/>
          </reference>
        </references>
      </pivotArea>
    </format>
    <format dxfId="998">
      <pivotArea dataOnly="0" labelOnly="1" fieldPosition="0">
        <references count="4">
          <reference field="6" count="1">
            <x v="3"/>
          </reference>
          <reference field="3" count="1" selected="0">
            <x v="2"/>
          </reference>
          <reference field="2" count="1" selected="0">
            <x v="41"/>
          </reference>
          <reference field="1" count="1" selected="0">
            <x v="14"/>
          </reference>
        </references>
      </pivotArea>
    </format>
    <format dxfId="99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00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00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00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00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00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100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2"/>
          </reference>
          <reference field="1" count="1" selected="0">
            <x v="14"/>
          </reference>
        </references>
      </pivotArea>
    </format>
    <format dxfId="100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2"/>
          </reference>
          <reference field="1" count="1" selected="0">
            <x v="14"/>
          </reference>
        </references>
      </pivotArea>
    </format>
    <format dxfId="100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2"/>
          </reference>
          <reference field="1" count="1" selected="0">
            <x v="14"/>
          </reference>
        </references>
      </pivotArea>
    </format>
    <format dxfId="100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1"/>
          </reference>
          <reference field="1" count="1" selected="0">
            <x v="14"/>
          </reference>
        </references>
      </pivotArea>
    </format>
    <format dxfId="100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01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101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101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101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3"/>
          </reference>
          <reference field="1" count="1" selected="0">
            <x v="14"/>
          </reference>
        </references>
      </pivotArea>
    </format>
    <format dxfId="101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03"/>
          </reference>
          <reference field="1" count="1" selected="0">
            <x v="14"/>
          </reference>
        </references>
      </pivotArea>
    </format>
    <format dxfId="101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90"/>
          </reference>
          <reference field="1" count="1" selected="0">
            <x v="15"/>
          </reference>
        </references>
      </pivotArea>
    </format>
    <format dxfId="101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0"/>
          </reference>
          <reference field="1" count="1" selected="0">
            <x v="15"/>
          </reference>
        </references>
      </pivotArea>
    </format>
    <format dxfId="101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94"/>
          </reference>
          <reference field="1" count="1" selected="0">
            <x v="15"/>
          </reference>
        </references>
      </pivotArea>
    </format>
    <format dxfId="101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94"/>
          </reference>
          <reference field="1" count="1" selected="0">
            <x v="15"/>
          </reference>
        </references>
      </pivotArea>
    </format>
    <format dxfId="1019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1020">
      <pivotArea dataOnly="0" labelOnly="1" grandRow="1" offset="D1:D1" fieldPosition="0"/>
    </format>
    <format dxfId="1021">
      <pivotArea collapsedLevelsAreSubtotals="1" fieldPosition="0"/>
    </format>
    <format dxfId="1022">
      <pivotArea type="all" dataOnly="0" outline="0" fieldPosition="0"/>
    </format>
    <format dxfId="1023">
      <pivotArea type="all" dataOnly="0" outline="0" fieldPosition="0"/>
    </format>
    <format dxfId="1024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1025">
      <pivotArea dataOnly="0" labelOnly="1" fieldPosition="0">
        <references count="2">
          <reference field="2" count="1" defaultSubtotal="1">
            <x v="55"/>
          </reference>
          <reference field="1" count="1" selected="0">
            <x v="1"/>
          </reference>
        </references>
      </pivotArea>
    </format>
    <format dxfId="1026">
      <pivotArea dataOnly="0" labelOnly="1" fieldPosition="0">
        <references count="2">
          <reference field="2" count="1" defaultSubtotal="1">
            <x v="107"/>
          </reference>
          <reference field="1" count="1" selected="0">
            <x v="3"/>
          </reference>
        </references>
      </pivotArea>
    </format>
    <format dxfId="1027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1028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1029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1030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1031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1032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1033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1034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1035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1036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1037">
      <pivotArea collapsedLevelsAreSubtotals="1" fieldPosition="0">
        <references count="2">
          <reference field="2" count="1" selected="0" defaultSubtotal="1">
            <x v="55"/>
          </reference>
          <reference field="1" count="1" selected="0">
            <x v="1"/>
          </reference>
        </references>
      </pivotArea>
    </format>
    <format dxfId="1038">
      <pivotArea collapsedLevelsAreSubtotals="1" fieldPosition="0">
        <references count="2">
          <reference field="2" count="1" selected="0" defaultSubtotal="1">
            <x v="107"/>
          </reference>
          <reference field="1" count="1" selected="0">
            <x v="3"/>
          </reference>
        </references>
      </pivotArea>
    </format>
    <format dxfId="1039">
      <pivotArea collapsedLevelsAreSubtotals="1" fieldPosition="0">
        <references count="2">
          <reference field="2" count="1" selected="0" defaultSubtotal="1">
            <x v="70"/>
          </reference>
          <reference field="1" count="1" selected="0">
            <x v="5"/>
          </reference>
        </references>
      </pivotArea>
    </format>
    <format dxfId="1040">
      <pivotArea collapsedLevelsAreSubtotals="1" fieldPosition="0">
        <references count="2">
          <reference field="2" count="1" selected="0" defaultSubtotal="1">
            <x v="3"/>
          </reference>
          <reference field="1" count="1" selected="0">
            <x v="7"/>
          </reference>
        </references>
      </pivotArea>
    </format>
    <format dxfId="1041">
      <pivotArea collapsedLevelsAreSubtotals="1" fieldPosition="0">
        <references count="2">
          <reference field="2" count="1" selected="0" defaultSubtotal="1">
            <x v="4"/>
          </reference>
          <reference field="1" count="1" selected="0">
            <x v="7"/>
          </reference>
        </references>
      </pivotArea>
    </format>
    <format dxfId="1042">
      <pivotArea collapsedLevelsAreSubtotals="1" fieldPosition="0">
        <references count="2">
          <reference field="2" count="1" selected="0" defaultSubtotal="1">
            <x v="29"/>
          </reference>
          <reference field="1" count="1" selected="0">
            <x v="8"/>
          </reference>
        </references>
      </pivotArea>
    </format>
    <format dxfId="1043">
      <pivotArea collapsedLevelsAreSubtotals="1" fieldPosition="0">
        <references count="2">
          <reference field="2" count="1" selected="0" defaultSubtotal="1">
            <x v="77"/>
          </reference>
          <reference field="1" count="1" selected="0">
            <x v="8"/>
          </reference>
        </references>
      </pivotArea>
    </format>
    <format dxfId="1044">
      <pivotArea collapsedLevelsAreSubtotals="1" fieldPosition="0">
        <references count="2">
          <reference field="2" count="1" selected="0" defaultSubtotal="1">
            <x v="28"/>
          </reference>
          <reference field="1" count="1" selected="0">
            <x v="10"/>
          </reference>
        </references>
      </pivotArea>
    </format>
    <format dxfId="1045">
      <pivotArea collapsedLevelsAreSubtotals="1" fieldPosition="0">
        <references count="2">
          <reference field="2" count="1" selected="0" defaultSubtotal="1">
            <x v="57"/>
          </reference>
          <reference field="1" count="1" selected="0">
            <x v="14"/>
          </reference>
        </references>
      </pivotArea>
    </format>
    <format dxfId="1046">
      <pivotArea collapsedLevelsAreSubtotals="1" fieldPosition="0">
        <references count="2">
          <reference field="2" count="1" selected="0" defaultSubtotal="1">
            <x v="68"/>
          </reference>
          <reference field="1" count="1" selected="0">
            <x v="14"/>
          </reference>
        </references>
      </pivotArea>
    </format>
    <format dxfId="1047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1048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1049">
      <pivotArea dataOnly="0" labelOnly="1" fieldPosition="0">
        <references count="2">
          <reference field="2" count="1" defaultSubtotal="1">
            <x v="55"/>
          </reference>
          <reference field="1" count="1" selected="0">
            <x v="1"/>
          </reference>
        </references>
      </pivotArea>
    </format>
    <format dxfId="1050">
      <pivotArea dataOnly="0" labelOnly="1" fieldPosition="0">
        <references count="2">
          <reference field="2" count="1" defaultSubtotal="1">
            <x v="107"/>
          </reference>
          <reference field="1" count="1" selected="0">
            <x v="3"/>
          </reference>
        </references>
      </pivotArea>
    </format>
    <format dxfId="1051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1052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1053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1054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1055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1056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1057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1058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1059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1060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1061">
      <pivotArea collapsedLevelsAreSubtotals="1" fieldPosition="0">
        <references count="2">
          <reference field="2" count="1" selected="0" defaultSubtotal="1">
            <x v="55"/>
          </reference>
          <reference field="1" count="1" selected="0">
            <x v="1"/>
          </reference>
        </references>
      </pivotArea>
    </format>
    <format dxfId="1062">
      <pivotArea collapsedLevelsAreSubtotals="1" fieldPosition="0">
        <references count="2">
          <reference field="2" count="1" selected="0" defaultSubtotal="1">
            <x v="107"/>
          </reference>
          <reference field="1" count="1" selected="0">
            <x v="3"/>
          </reference>
        </references>
      </pivotArea>
    </format>
    <format dxfId="1063">
      <pivotArea collapsedLevelsAreSubtotals="1" fieldPosition="0">
        <references count="2">
          <reference field="2" count="1" selected="0" defaultSubtotal="1">
            <x v="70"/>
          </reference>
          <reference field="1" count="1" selected="0">
            <x v="5"/>
          </reference>
        </references>
      </pivotArea>
    </format>
    <format dxfId="1064">
      <pivotArea collapsedLevelsAreSubtotals="1" fieldPosition="0">
        <references count="2">
          <reference field="2" count="1" selected="0" defaultSubtotal="1">
            <x v="3"/>
          </reference>
          <reference field="1" count="1" selected="0">
            <x v="7"/>
          </reference>
        </references>
      </pivotArea>
    </format>
    <format dxfId="1065">
      <pivotArea collapsedLevelsAreSubtotals="1" fieldPosition="0">
        <references count="2">
          <reference field="2" count="1" selected="0" defaultSubtotal="1">
            <x v="4"/>
          </reference>
          <reference field="1" count="1" selected="0">
            <x v="7"/>
          </reference>
        </references>
      </pivotArea>
    </format>
    <format dxfId="1066">
      <pivotArea collapsedLevelsAreSubtotals="1" fieldPosition="0">
        <references count="2">
          <reference field="2" count="1" selected="0" defaultSubtotal="1">
            <x v="29"/>
          </reference>
          <reference field="1" count="1" selected="0">
            <x v="8"/>
          </reference>
        </references>
      </pivotArea>
    </format>
    <format dxfId="1067">
      <pivotArea collapsedLevelsAreSubtotals="1" fieldPosition="0">
        <references count="2">
          <reference field="2" count="1" selected="0" defaultSubtotal="1">
            <x v="77"/>
          </reference>
          <reference field="1" count="1" selected="0">
            <x v="8"/>
          </reference>
        </references>
      </pivotArea>
    </format>
    <format dxfId="1068">
      <pivotArea collapsedLevelsAreSubtotals="1" fieldPosition="0">
        <references count="2">
          <reference field="2" count="1" selected="0" defaultSubtotal="1">
            <x v="28"/>
          </reference>
          <reference field="1" count="1" selected="0">
            <x v="10"/>
          </reference>
        </references>
      </pivotArea>
    </format>
    <format dxfId="1069">
      <pivotArea collapsedLevelsAreSubtotals="1" fieldPosition="0">
        <references count="2">
          <reference field="2" count="1" selected="0" defaultSubtotal="1">
            <x v="57"/>
          </reference>
          <reference field="1" count="1" selected="0">
            <x v="14"/>
          </reference>
        </references>
      </pivotArea>
    </format>
    <format dxfId="1070">
      <pivotArea collapsedLevelsAreSubtotals="1" fieldPosition="0">
        <references count="2">
          <reference field="2" count="1" selected="0" defaultSubtotal="1">
            <x v="68"/>
          </reference>
          <reference field="1" count="1" selected="0">
            <x v="14"/>
          </reference>
        </references>
      </pivotArea>
    </format>
    <format dxfId="1071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1072">
      <pivotArea type="all" dataOnly="0" outline="0" fieldPosition="0"/>
    </format>
    <format dxfId="1073">
      <pivotArea type="origin" dataOnly="0" labelOnly="1" outline="0" offset="D2:E2" fieldPosition="0"/>
    </format>
    <format dxfId="1074">
      <pivotArea field="6" type="button" dataOnly="0" labelOnly="1" outline="0" fieldPosition="0"/>
    </format>
    <format dxfId="1075">
      <pivotArea field="5" type="button" dataOnly="0" labelOnly="1" outline="0" fieldPosition="0"/>
    </format>
    <format dxfId="107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107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107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07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08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08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08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08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08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08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08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08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108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108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109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109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109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109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109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109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109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109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1098">
      <pivotArea dataOnly="0" labelOnly="1" fieldPosition="0">
        <references count="4">
          <reference field="6" count="1">
            <x v="12"/>
          </reference>
          <reference field="3" count="1" selected="0">
            <x v="3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109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110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110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110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12"/>
          </reference>
          <reference field="1" count="1" selected="0">
            <x v="5"/>
          </reference>
        </references>
      </pivotArea>
    </format>
    <format dxfId="110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2"/>
          </reference>
          <reference field="1" count="1" selected="0">
            <x v="5"/>
          </reference>
        </references>
      </pivotArea>
    </format>
    <format dxfId="110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110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110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110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1108">
      <pivotArea dataOnly="0" labelOnly="1" fieldPosition="0">
        <references count="4">
          <reference field="6" count="1">
            <x v="1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1109">
      <pivotArea dataOnly="0" labelOnly="1" fieldPosition="0">
        <references count="4">
          <reference field="6" count="1">
            <x v="2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111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111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112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11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114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111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111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111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1118">
      <pivotArea dataOnly="0" labelOnly="1" grandRow="1" offset="D1:E1" fieldPosition="0"/>
    </format>
    <format dxfId="1119">
      <pivotArea collapsedLevelsAreSubtotals="1" fieldPosition="0"/>
    </format>
    <format dxfId="1120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1121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1122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1123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1124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1125">
      <pivotArea dataOnly="0" labelOnly="1" fieldPosition="0">
        <references count="2">
          <reference field="2" count="1" defaultSubtotal="1">
            <x v="91"/>
          </reference>
          <reference field="1" count="1" selected="0">
            <x v="5"/>
          </reference>
        </references>
      </pivotArea>
    </format>
    <format dxfId="1126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1127">
      <pivotArea dataOnly="0" labelOnly="1" fieldPosition="0">
        <references count="2">
          <reference field="2" count="1" defaultSubtotal="1">
            <x v="102"/>
          </reference>
          <reference field="1" count="1" selected="0">
            <x v="5"/>
          </reference>
        </references>
      </pivotArea>
    </format>
    <format dxfId="1128">
      <pivotArea dataOnly="0" labelOnly="1" fieldPosition="0">
        <references count="2">
          <reference field="2" count="1" defaultSubtotal="1">
            <x v="104"/>
          </reference>
          <reference field="1" count="1" selected="0">
            <x v="5"/>
          </reference>
        </references>
      </pivotArea>
    </format>
    <format dxfId="1129">
      <pivotArea dataOnly="0" labelOnly="1" fieldPosition="0">
        <references count="2">
          <reference field="2" count="1" defaultSubtotal="1">
            <x v="108"/>
          </reference>
          <reference field="1" count="1" selected="0">
            <x v="5"/>
          </reference>
        </references>
      </pivotArea>
    </format>
    <format dxfId="1130">
      <pivotArea dataOnly="0" labelOnly="1" fieldPosition="0">
        <references count="2">
          <reference field="2" count="1" defaultSubtotal="1">
            <x v="112"/>
          </reference>
          <reference field="1" count="1" selected="0">
            <x v="5"/>
          </reference>
        </references>
      </pivotArea>
    </format>
    <format dxfId="1131">
      <pivotArea dataOnly="0" labelOnly="1" fieldPosition="0">
        <references count="2">
          <reference field="2" count="1" defaultSubtotal="1">
            <x v="113"/>
          </reference>
          <reference field="1" count="1" selected="0">
            <x v="5"/>
          </reference>
        </references>
      </pivotArea>
    </format>
    <format dxfId="1132">
      <pivotArea dataOnly="0" labelOnly="1" fieldPosition="0">
        <references count="2">
          <reference field="2" count="1" defaultSubtotal="1">
            <x v="117"/>
          </reference>
          <reference field="1" count="1" selected="0">
            <x v="5"/>
          </reference>
        </references>
      </pivotArea>
    </format>
    <format dxfId="1133">
      <pivotArea collapsedLevelsAreSubtotals="1" fieldPosition="0">
        <references count="2">
          <reference field="2" count="1" selected="0" defaultSubtotal="1">
            <x v="26"/>
          </reference>
          <reference field="1" count="1" selected="0">
            <x v="5"/>
          </reference>
        </references>
      </pivotArea>
    </format>
    <format dxfId="1134">
      <pivotArea collapsedLevelsAreSubtotals="1" fieldPosition="0">
        <references count="2">
          <reference field="2" count="1" selected="0" defaultSubtotal="1">
            <x v="40"/>
          </reference>
          <reference field="1" count="1" selected="0">
            <x v="5"/>
          </reference>
        </references>
      </pivotArea>
    </format>
    <format dxfId="1135">
      <pivotArea collapsedLevelsAreSubtotals="1" fieldPosition="0">
        <references count="2">
          <reference field="2" count="1" selected="0" defaultSubtotal="1">
            <x v="53"/>
          </reference>
          <reference field="1" count="1" selected="0">
            <x v="5"/>
          </reference>
        </references>
      </pivotArea>
    </format>
    <format dxfId="1136">
      <pivotArea collapsedLevelsAreSubtotals="1" fieldPosition="0">
        <references count="2">
          <reference field="2" count="1" selected="0" defaultSubtotal="1">
            <x v="58"/>
          </reference>
          <reference field="1" count="1" selected="0">
            <x v="5"/>
          </reference>
        </references>
      </pivotArea>
    </format>
    <format dxfId="1137">
      <pivotArea collapsedLevelsAreSubtotals="1" fieldPosition="0">
        <references count="2">
          <reference field="2" count="1" selected="0" defaultSubtotal="1">
            <x v="70"/>
          </reference>
          <reference field="1" count="1" selected="0">
            <x v="5"/>
          </reference>
        </references>
      </pivotArea>
    </format>
    <format dxfId="1138">
      <pivotArea collapsedLevelsAreSubtotals="1" fieldPosition="0">
        <references count="2">
          <reference field="2" count="1" selected="0" defaultSubtotal="1">
            <x v="91"/>
          </reference>
          <reference field="1" count="1" selected="0">
            <x v="5"/>
          </reference>
        </references>
      </pivotArea>
    </format>
    <format dxfId="1139">
      <pivotArea collapsedLevelsAreSubtotals="1" fieldPosition="0">
        <references count="2">
          <reference field="2" count="1" selected="0" defaultSubtotal="1">
            <x v="100"/>
          </reference>
          <reference field="1" count="1" selected="0">
            <x v="5"/>
          </reference>
        </references>
      </pivotArea>
    </format>
    <format dxfId="1140">
      <pivotArea collapsedLevelsAreSubtotals="1" fieldPosition="0">
        <references count="2">
          <reference field="2" count="1" selected="0" defaultSubtotal="1">
            <x v="102"/>
          </reference>
          <reference field="1" count="1" selected="0">
            <x v="5"/>
          </reference>
        </references>
      </pivotArea>
    </format>
    <format dxfId="1141">
      <pivotArea collapsedLevelsAreSubtotals="1" fieldPosition="0">
        <references count="2">
          <reference field="2" count="1" selected="0" defaultSubtotal="1">
            <x v="104"/>
          </reference>
          <reference field="1" count="1" selected="0">
            <x v="5"/>
          </reference>
        </references>
      </pivotArea>
    </format>
    <format dxfId="1142">
      <pivotArea collapsedLevelsAreSubtotals="1" fieldPosition="0">
        <references count="2">
          <reference field="2" count="1" selected="0" defaultSubtotal="1">
            <x v="108"/>
          </reference>
          <reference field="1" count="1" selected="0">
            <x v="5"/>
          </reference>
        </references>
      </pivotArea>
    </format>
    <format dxfId="1143">
      <pivotArea collapsedLevelsAreSubtotals="1" fieldPosition="0">
        <references count="2">
          <reference field="2" count="1" selected="0" defaultSubtotal="1">
            <x v="112"/>
          </reference>
          <reference field="1" count="1" selected="0">
            <x v="5"/>
          </reference>
        </references>
      </pivotArea>
    </format>
    <format dxfId="1144">
      <pivotArea collapsedLevelsAreSubtotals="1" fieldPosition="0">
        <references count="2">
          <reference field="2" count="1" selected="0" defaultSubtotal="1">
            <x v="113"/>
          </reference>
          <reference field="1" count="1" selected="0">
            <x v="5"/>
          </reference>
        </references>
      </pivotArea>
    </format>
    <format dxfId="1145">
      <pivotArea collapsedLevelsAreSubtotals="1" fieldPosition="0">
        <references count="2">
          <reference field="2" count="1" selected="0" defaultSubtotal="1">
            <x v="117"/>
          </reference>
          <reference field="1" count="1" selected="0">
            <x v="5"/>
          </reference>
        </references>
      </pivotArea>
    </format>
    <format dxfId="1146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1147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1148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1149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1150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1151">
      <pivotArea dataOnly="0" labelOnly="1" fieldPosition="0">
        <references count="2">
          <reference field="2" count="1" defaultSubtotal="1">
            <x v="91"/>
          </reference>
          <reference field="1" count="1" selected="0">
            <x v="5"/>
          </reference>
        </references>
      </pivotArea>
    </format>
    <format dxfId="1152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1153">
      <pivotArea dataOnly="0" labelOnly="1" fieldPosition="0">
        <references count="2">
          <reference field="2" count="1" defaultSubtotal="1">
            <x v="102"/>
          </reference>
          <reference field="1" count="1" selected="0">
            <x v="5"/>
          </reference>
        </references>
      </pivotArea>
    </format>
    <format dxfId="1154">
      <pivotArea dataOnly="0" labelOnly="1" fieldPosition="0">
        <references count="2">
          <reference field="2" count="1" defaultSubtotal="1">
            <x v="104"/>
          </reference>
          <reference field="1" count="1" selected="0">
            <x v="5"/>
          </reference>
        </references>
      </pivotArea>
    </format>
    <format dxfId="1155">
      <pivotArea dataOnly="0" labelOnly="1" fieldPosition="0">
        <references count="2">
          <reference field="2" count="1" defaultSubtotal="1">
            <x v="108"/>
          </reference>
          <reference field="1" count="1" selected="0">
            <x v="5"/>
          </reference>
        </references>
      </pivotArea>
    </format>
    <format dxfId="1156">
      <pivotArea dataOnly="0" labelOnly="1" fieldPosition="0">
        <references count="2">
          <reference field="2" count="1" defaultSubtotal="1">
            <x v="112"/>
          </reference>
          <reference field="1" count="1" selected="0">
            <x v="5"/>
          </reference>
        </references>
      </pivotArea>
    </format>
    <format dxfId="1157">
      <pivotArea dataOnly="0" labelOnly="1" fieldPosition="0">
        <references count="2">
          <reference field="2" count="1" defaultSubtotal="1">
            <x v="113"/>
          </reference>
          <reference field="1" count="1" selected="0">
            <x v="5"/>
          </reference>
        </references>
      </pivotArea>
    </format>
    <format dxfId="1158">
      <pivotArea dataOnly="0" labelOnly="1" fieldPosition="0">
        <references count="2">
          <reference field="2" count="1" defaultSubtotal="1">
            <x v="117"/>
          </reference>
          <reference field="1" count="1" selected="0">
            <x v="5"/>
          </reference>
        </references>
      </pivotArea>
    </format>
    <format dxfId="1159">
      <pivotArea collapsedLevelsAreSubtotals="1" fieldPosition="0">
        <references count="2">
          <reference field="2" count="1" selected="0" defaultSubtotal="1">
            <x v="26"/>
          </reference>
          <reference field="1" count="1" selected="0">
            <x v="5"/>
          </reference>
        </references>
      </pivotArea>
    </format>
    <format dxfId="1160">
      <pivotArea collapsedLevelsAreSubtotals="1" fieldPosition="0">
        <references count="2">
          <reference field="2" count="1" selected="0" defaultSubtotal="1">
            <x v="40"/>
          </reference>
          <reference field="1" count="1" selected="0">
            <x v="5"/>
          </reference>
        </references>
      </pivotArea>
    </format>
    <format dxfId="1161">
      <pivotArea collapsedLevelsAreSubtotals="1" fieldPosition="0">
        <references count="2">
          <reference field="2" count="1" selected="0" defaultSubtotal="1">
            <x v="53"/>
          </reference>
          <reference field="1" count="1" selected="0">
            <x v="5"/>
          </reference>
        </references>
      </pivotArea>
    </format>
    <format dxfId="1162">
      <pivotArea collapsedLevelsAreSubtotals="1" fieldPosition="0">
        <references count="2">
          <reference field="2" count="1" selected="0" defaultSubtotal="1">
            <x v="58"/>
          </reference>
          <reference field="1" count="1" selected="0">
            <x v="5"/>
          </reference>
        </references>
      </pivotArea>
    </format>
    <format dxfId="1163">
      <pivotArea collapsedLevelsAreSubtotals="1" fieldPosition="0">
        <references count="2">
          <reference field="2" count="1" selected="0" defaultSubtotal="1">
            <x v="70"/>
          </reference>
          <reference field="1" count="1" selected="0">
            <x v="5"/>
          </reference>
        </references>
      </pivotArea>
    </format>
    <format dxfId="1164">
      <pivotArea collapsedLevelsAreSubtotals="1" fieldPosition="0">
        <references count="2">
          <reference field="2" count="1" selected="0" defaultSubtotal="1">
            <x v="91"/>
          </reference>
          <reference field="1" count="1" selected="0">
            <x v="5"/>
          </reference>
        </references>
      </pivotArea>
    </format>
    <format dxfId="1165">
      <pivotArea collapsedLevelsAreSubtotals="1" fieldPosition="0">
        <references count="2">
          <reference field="2" count="1" selected="0" defaultSubtotal="1">
            <x v="100"/>
          </reference>
          <reference field="1" count="1" selected="0">
            <x v="5"/>
          </reference>
        </references>
      </pivotArea>
    </format>
    <format dxfId="1166">
      <pivotArea collapsedLevelsAreSubtotals="1" fieldPosition="0">
        <references count="2">
          <reference field="2" count="1" selected="0" defaultSubtotal="1">
            <x v="102"/>
          </reference>
          <reference field="1" count="1" selected="0">
            <x v="5"/>
          </reference>
        </references>
      </pivotArea>
    </format>
    <format dxfId="1167">
      <pivotArea collapsedLevelsAreSubtotals="1" fieldPosition="0">
        <references count="2">
          <reference field="2" count="1" selected="0" defaultSubtotal="1">
            <x v="104"/>
          </reference>
          <reference field="1" count="1" selected="0">
            <x v="5"/>
          </reference>
        </references>
      </pivotArea>
    </format>
    <format dxfId="1168">
      <pivotArea collapsedLevelsAreSubtotals="1" fieldPosition="0">
        <references count="2">
          <reference field="2" count="1" selected="0" defaultSubtotal="1">
            <x v="108"/>
          </reference>
          <reference field="1" count="1" selected="0">
            <x v="5"/>
          </reference>
        </references>
      </pivotArea>
    </format>
    <format dxfId="1169">
      <pivotArea collapsedLevelsAreSubtotals="1" fieldPosition="0">
        <references count="2">
          <reference field="2" count="1" selected="0" defaultSubtotal="1">
            <x v="112"/>
          </reference>
          <reference field="1" count="1" selected="0">
            <x v="5"/>
          </reference>
        </references>
      </pivotArea>
    </format>
    <format dxfId="1170">
      <pivotArea collapsedLevelsAreSubtotals="1" fieldPosition="0">
        <references count="2">
          <reference field="2" count="1" selected="0" defaultSubtotal="1">
            <x v="113"/>
          </reference>
          <reference field="1" count="1" selected="0">
            <x v="5"/>
          </reference>
        </references>
      </pivotArea>
    </format>
    <format dxfId="1171">
      <pivotArea collapsedLevelsAreSubtotals="1" fieldPosition="0">
        <references count="2">
          <reference field="2" count="1" selected="0" defaultSubtotal="1">
            <x v="117"/>
          </reference>
          <reference field="1" count="1" selected="0">
            <x v="5"/>
          </reference>
        </references>
      </pivotArea>
    </format>
    <format dxfId="1172">
      <pivotArea type="origin" dataOnly="0" labelOnly="1" outline="0" offset="D2:E2" fieldPosition="0"/>
    </format>
    <format dxfId="1173">
      <pivotArea field="6" type="button" dataOnly="0" labelOnly="1" outline="0" fieldPosition="0"/>
    </format>
    <format dxfId="1174">
      <pivotArea field="5" type="button" dataOnly="0" labelOnly="1" outline="0" fieldPosition="0"/>
    </format>
    <format dxfId="1175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117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17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17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17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18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18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18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18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18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185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18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18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118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118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119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19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20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20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120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120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20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20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20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20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20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20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21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21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121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121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121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1215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121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121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121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121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122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122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122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1223">
      <pivotArea dataOnly="0" labelOnly="1" fieldPosition="0">
        <references count="4">
          <reference field="6" count="1">
            <x v="12"/>
          </reference>
          <reference field="3" count="1" selected="0">
            <x v="3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122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122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122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122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12"/>
          </reference>
          <reference field="1" count="1" selected="0">
            <x v="5"/>
          </reference>
        </references>
      </pivotArea>
    </format>
    <format dxfId="122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2"/>
          </reference>
          <reference field="1" count="1" selected="0">
            <x v="5"/>
          </reference>
        </references>
      </pivotArea>
    </format>
    <format dxfId="122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123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123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123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1233">
      <pivotArea dataOnly="0" labelOnly="1" fieldPosition="0">
        <references count="4">
          <reference field="6" count="1">
            <x v="1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1234">
      <pivotArea dataOnly="0" labelOnly="1" fieldPosition="0">
        <references count="4">
          <reference field="6" count="1">
            <x v="2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123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123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23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23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23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24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24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4"/>
          </reference>
          <reference field="1" count="1" selected="0">
            <x v="6"/>
          </reference>
        </references>
      </pivotArea>
    </format>
    <format dxfId="124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124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124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24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24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24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24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24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2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5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6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6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6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26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26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26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26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26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26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26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27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27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27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27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27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127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127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127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127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127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128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2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8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9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9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9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9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29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129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129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129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1298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299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7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30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131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131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131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131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31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31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31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31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31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31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132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2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33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133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1332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133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33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33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33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33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33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33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4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35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35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35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35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35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35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35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5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5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5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6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6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6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6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6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36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6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6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6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6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7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7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7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7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7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7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7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37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7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7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38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39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39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39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39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39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139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139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139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139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139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140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40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40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40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40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40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40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40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40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40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41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41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41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1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1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1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1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1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1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1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2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42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142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1423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142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142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42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42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42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42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43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43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1"/>
          </reference>
          <reference field="1" count="1" selected="0">
            <x v="8"/>
          </reference>
        </references>
      </pivotArea>
    </format>
    <format dxfId="143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3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3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3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3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3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3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3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4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44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4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4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4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4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4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4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4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4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5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45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145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145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5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5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5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5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5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5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6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6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6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6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46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465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466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46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46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46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47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47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47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47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47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47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147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147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147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147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148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148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48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48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48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48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48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48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48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48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49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49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49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49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49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149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149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149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149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49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50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50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50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50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50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50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150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150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150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150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51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51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51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51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51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51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151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151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151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151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152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1"/>
          </reference>
        </references>
      </pivotArea>
    </format>
    <format dxfId="152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152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152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152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152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1526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52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52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52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53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53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153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153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153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153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153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5"/>
          </reference>
          <reference field="1" count="1" selected="0">
            <x v="14"/>
          </reference>
        </references>
      </pivotArea>
    </format>
    <format dxfId="153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53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53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54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154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154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1"/>
          </reference>
          <reference field="1" count="1" selected="0">
            <x v="14"/>
          </reference>
        </references>
      </pivotArea>
    </format>
    <format dxfId="154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54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54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54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54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54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54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55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155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155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155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155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8"/>
          </reference>
          <reference field="1" count="1" selected="0">
            <x v="14"/>
          </reference>
        </references>
      </pivotArea>
    </format>
    <format dxfId="1555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1556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155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55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55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56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56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562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2"/>
          </reference>
        </references>
      </pivotArea>
    </format>
    <format dxfId="156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56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56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56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56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156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1569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1570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157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7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7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7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7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7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7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7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7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8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8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1582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158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58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58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158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158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91"/>
          </reference>
          <reference field="1" count="1" selected="0">
            <x v="5"/>
          </reference>
        </references>
      </pivotArea>
    </format>
    <format dxfId="158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158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159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159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59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593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594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59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159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14"/>
          </reference>
          <reference field="1" count="1" selected="0">
            <x v="6"/>
          </reference>
        </references>
      </pivotArea>
    </format>
    <format dxfId="1597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1598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1599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60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601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60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60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1604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0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0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0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0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0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161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61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62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62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62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62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1624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62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626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627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628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1629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163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163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1632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163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163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163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3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3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3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3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164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165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165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165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165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5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5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5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5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5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5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60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6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6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6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166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166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166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166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166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66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67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671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67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67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167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167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76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7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7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7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8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8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8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8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168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1685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1686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168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68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68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69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69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692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169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69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69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69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69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69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69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70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70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702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70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1704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70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70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70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70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170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0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171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1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0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8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2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173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2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39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4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4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1742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74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74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74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746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174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174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1749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175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175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1752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1753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754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755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756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75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75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75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1760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76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76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76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764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176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766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76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76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76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770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77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772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1773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177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1775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1776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177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778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779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780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781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1782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11"/>
          </reference>
          <reference field="1" count="1" selected="0">
            <x v="8"/>
          </reference>
        </references>
      </pivotArea>
    </format>
    <format dxfId="178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8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8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8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8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8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8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9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9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1792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793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794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79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79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79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79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79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80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180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180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1803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04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0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0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0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0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0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1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1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1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1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1814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81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816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81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818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81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182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821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82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82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82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182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182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182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182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182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183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183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83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83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83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835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183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83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83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83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84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84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84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84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184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184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184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184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1848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84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85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851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85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85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85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185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185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185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185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85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86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86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86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186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186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186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1866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1867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1868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1"/>
          </reference>
        </references>
      </pivotArea>
    </format>
    <format dxfId="186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187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1871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187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187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187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87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87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877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878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1879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188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188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188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188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5"/>
          </reference>
          <reference field="1" count="1" selected="0">
            <x v="14"/>
          </reference>
        </references>
      </pivotArea>
    </format>
    <format dxfId="188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88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88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188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188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188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1"/>
          </reference>
          <reference field="1" count="1" selected="0">
            <x v="14"/>
          </reference>
        </references>
      </pivotArea>
    </format>
    <format dxfId="189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891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89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89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894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89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189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189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1898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189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190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18"/>
          </reference>
          <reference field="1" count="1" selected="0">
            <x v="14"/>
          </reference>
        </references>
      </pivotArea>
    </format>
    <format dxfId="1901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1902">
      <pivotArea dataOnly="0" labelOnly="1" grandRow="1" offset="D1:E1" fieldPosition="0"/>
    </format>
    <format dxfId="1903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1904">
      <pivotArea dataOnly="0" labelOnly="1" fieldPosition="0">
        <references count="2">
          <reference field="2" count="1" defaultSubtotal="1">
            <x v="10"/>
          </reference>
          <reference field="1" count="1" selected="0">
            <x v="2"/>
          </reference>
        </references>
      </pivotArea>
    </format>
    <format dxfId="1905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1906">
      <pivotArea dataOnly="0" labelOnly="1" fieldPosition="0">
        <references count="2">
          <reference field="2" count="1" defaultSubtotal="1">
            <x v="36"/>
          </reference>
          <reference field="1" count="1" selected="0">
            <x v="3"/>
          </reference>
        </references>
      </pivotArea>
    </format>
    <format dxfId="1907">
      <pivotArea dataOnly="0" labelOnly="1" fieldPosition="0">
        <references count="2">
          <reference field="2" count="1" defaultSubtotal="1">
            <x v="21"/>
          </reference>
          <reference field="1" count="1" selected="0">
            <x v="4"/>
          </reference>
        </references>
      </pivotArea>
    </format>
    <format dxfId="1908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1909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1910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1911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1912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1913">
      <pivotArea dataOnly="0" labelOnly="1" fieldPosition="0">
        <references count="2">
          <reference field="2" count="1" defaultSubtotal="1">
            <x v="91"/>
          </reference>
          <reference field="1" count="1" selected="0">
            <x v="5"/>
          </reference>
        </references>
      </pivotArea>
    </format>
    <format dxfId="1914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1915">
      <pivotArea dataOnly="0" labelOnly="1" fieldPosition="0">
        <references count="2">
          <reference field="2" count="1" defaultSubtotal="1">
            <x v="102"/>
          </reference>
          <reference field="1" count="1" selected="0">
            <x v="5"/>
          </reference>
        </references>
      </pivotArea>
    </format>
    <format dxfId="1916">
      <pivotArea dataOnly="0" labelOnly="1" fieldPosition="0">
        <references count="2">
          <reference field="2" count="1" defaultSubtotal="1">
            <x v="104"/>
          </reference>
          <reference field="1" count="1" selected="0">
            <x v="5"/>
          </reference>
        </references>
      </pivotArea>
    </format>
    <format dxfId="1917">
      <pivotArea dataOnly="0" labelOnly="1" fieldPosition="0">
        <references count="2">
          <reference field="2" count="1" defaultSubtotal="1">
            <x v="108"/>
          </reference>
          <reference field="1" count="1" selected="0">
            <x v="5"/>
          </reference>
        </references>
      </pivotArea>
    </format>
    <format dxfId="1918">
      <pivotArea dataOnly="0" labelOnly="1" fieldPosition="0">
        <references count="2">
          <reference field="2" count="1" defaultSubtotal="1">
            <x v="112"/>
          </reference>
          <reference field="1" count="1" selected="0">
            <x v="5"/>
          </reference>
        </references>
      </pivotArea>
    </format>
    <format dxfId="1919">
      <pivotArea dataOnly="0" labelOnly="1" fieldPosition="0">
        <references count="2">
          <reference field="2" count="1" defaultSubtotal="1">
            <x v="113"/>
          </reference>
          <reference field="1" count="1" selected="0">
            <x v="5"/>
          </reference>
        </references>
      </pivotArea>
    </format>
    <format dxfId="1920">
      <pivotArea dataOnly="0" labelOnly="1" fieldPosition="0">
        <references count="2">
          <reference field="2" count="1" defaultSubtotal="1">
            <x v="117"/>
          </reference>
          <reference field="1" count="1" selected="0">
            <x v="5"/>
          </reference>
        </references>
      </pivotArea>
    </format>
    <format dxfId="1921">
      <pivotArea dataOnly="0" labelOnly="1" fieldPosition="0">
        <references count="2">
          <reference field="2" count="1" defaultSubtotal="1">
            <x v="20"/>
          </reference>
          <reference field="1" count="1" selected="0">
            <x v="6"/>
          </reference>
        </references>
      </pivotArea>
    </format>
    <format dxfId="1922">
      <pivotArea dataOnly="0" labelOnly="1" fieldPosition="0">
        <references count="2">
          <reference field="2" count="1" defaultSubtotal="1">
            <x v="101"/>
          </reference>
          <reference field="1" count="1" selected="0">
            <x v="6"/>
          </reference>
        </references>
      </pivotArea>
    </format>
    <format dxfId="1923">
      <pivotArea dataOnly="0" labelOnly="1" fieldPosition="0">
        <references count="2">
          <reference field="2" count="1" defaultSubtotal="1">
            <x v="114"/>
          </reference>
          <reference field="1" count="1" selected="0">
            <x v="6"/>
          </reference>
        </references>
      </pivotArea>
    </format>
    <format dxfId="1924">
      <pivotArea dataOnly="0" labelOnly="1" fieldPosition="0">
        <references count="2">
          <reference field="2" count="1" defaultSubtotal="1">
            <x v="116"/>
          </reference>
          <reference field="1" count="1" selected="0">
            <x v="6"/>
          </reference>
        </references>
      </pivotArea>
    </format>
    <format dxfId="1925">
      <pivotArea dataOnly="0" labelOnly="1" fieldPosition="0">
        <references count="2">
          <reference field="2" count="1" defaultSubtotal="1">
            <x v="2"/>
          </reference>
          <reference field="1" count="1" selected="0">
            <x v="7"/>
          </reference>
        </references>
      </pivotArea>
    </format>
    <format dxfId="1926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1927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1928">
      <pivotArea dataOnly="0" labelOnly="1" fieldPosition="0">
        <references count="2">
          <reference field="2" count="1" defaultSubtotal="1">
            <x v="6"/>
          </reference>
          <reference field="1" count="1" selected="0">
            <x v="7"/>
          </reference>
        </references>
      </pivotArea>
    </format>
    <format dxfId="1929">
      <pivotArea dataOnly="0" labelOnly="1" fieldPosition="0">
        <references count="2">
          <reference field="2" count="1" defaultSubtotal="1">
            <x v="14"/>
          </reference>
          <reference field="1" count="1" selected="0">
            <x v="7"/>
          </reference>
        </references>
      </pivotArea>
    </format>
    <format dxfId="1930">
      <pivotArea dataOnly="0" labelOnly="1" fieldPosition="0">
        <references count="2">
          <reference field="2" count="1" defaultSubtotal="1">
            <x v="17"/>
          </reference>
          <reference field="1" count="1" selected="0">
            <x v="7"/>
          </reference>
        </references>
      </pivotArea>
    </format>
    <format dxfId="1931">
      <pivotArea dataOnly="0" labelOnly="1" fieldPosition="0">
        <references count="2">
          <reference field="2" count="1" defaultSubtotal="1">
            <x v="22"/>
          </reference>
          <reference field="1" count="1" selected="0">
            <x v="7"/>
          </reference>
        </references>
      </pivotArea>
    </format>
    <format dxfId="1932">
      <pivotArea dataOnly="0" labelOnly="1" fieldPosition="0">
        <references count="2">
          <reference field="2" count="1" defaultSubtotal="1">
            <x v="30"/>
          </reference>
          <reference field="1" count="1" selected="0">
            <x v="7"/>
          </reference>
        </references>
      </pivotArea>
    </format>
    <format dxfId="1933">
      <pivotArea dataOnly="0" labelOnly="1" fieldPosition="0">
        <references count="2">
          <reference field="2" count="1" defaultSubtotal="1">
            <x v="39"/>
          </reference>
          <reference field="1" count="1" selected="0">
            <x v="7"/>
          </reference>
        </references>
      </pivotArea>
    </format>
    <format dxfId="1934">
      <pivotArea dataOnly="0" labelOnly="1" fieldPosition="0">
        <references count="2">
          <reference field="2" count="1" defaultSubtotal="1">
            <x v="45"/>
          </reference>
          <reference field="1" count="1" selected="0">
            <x v="7"/>
          </reference>
        </references>
      </pivotArea>
    </format>
    <format dxfId="1935">
      <pivotArea dataOnly="0" labelOnly="1" fieldPosition="0">
        <references count="2">
          <reference field="2" count="1" defaultSubtotal="1">
            <x v="51"/>
          </reference>
          <reference field="1" count="1" selected="0">
            <x v="7"/>
          </reference>
        </references>
      </pivotArea>
    </format>
    <format dxfId="1936">
      <pivotArea dataOnly="0" labelOnly="1" fieldPosition="0">
        <references count="2">
          <reference field="2" count="1" defaultSubtotal="1">
            <x v="74"/>
          </reference>
          <reference field="1" count="1" selected="0">
            <x v="7"/>
          </reference>
        </references>
      </pivotArea>
    </format>
    <format dxfId="1937">
      <pivotArea dataOnly="0" labelOnly="1" fieldPosition="0">
        <references count="2">
          <reference field="2" count="1" defaultSubtotal="1">
            <x v="78"/>
          </reference>
          <reference field="1" count="1" selected="0">
            <x v="7"/>
          </reference>
        </references>
      </pivotArea>
    </format>
    <format dxfId="1938">
      <pivotArea dataOnly="0" labelOnly="1" fieldPosition="0">
        <references count="2">
          <reference field="2" count="1" defaultSubtotal="1">
            <x v="86"/>
          </reference>
          <reference field="1" count="1" selected="0">
            <x v="7"/>
          </reference>
        </references>
      </pivotArea>
    </format>
    <format dxfId="1939">
      <pivotArea dataOnly="0" labelOnly="1" fieldPosition="0">
        <references count="2">
          <reference field="2" count="1" defaultSubtotal="1">
            <x v="8"/>
          </reference>
          <reference field="1" count="1" selected="0">
            <x v="8"/>
          </reference>
        </references>
      </pivotArea>
    </format>
    <format dxfId="1940">
      <pivotArea dataOnly="0" labelOnly="1" fieldPosition="0">
        <references count="2">
          <reference field="2" count="1" defaultSubtotal="1">
            <x v="9"/>
          </reference>
          <reference field="1" count="1" selected="0">
            <x v="8"/>
          </reference>
        </references>
      </pivotArea>
    </format>
    <format dxfId="1941">
      <pivotArea dataOnly="0" labelOnly="1" fieldPosition="0">
        <references count="2">
          <reference field="2" count="1" defaultSubtotal="1">
            <x v="11"/>
          </reference>
          <reference field="1" count="1" selected="0">
            <x v="8"/>
          </reference>
        </references>
      </pivotArea>
    </format>
    <format dxfId="1942">
      <pivotArea dataOnly="0" labelOnly="1" fieldPosition="0">
        <references count="2">
          <reference field="2" count="1" defaultSubtotal="1">
            <x v="12"/>
          </reference>
          <reference field="1" count="1" selected="0">
            <x v="8"/>
          </reference>
        </references>
      </pivotArea>
    </format>
    <format dxfId="1943">
      <pivotArea dataOnly="0" labelOnly="1" fieldPosition="0">
        <references count="2">
          <reference field="2" count="1" defaultSubtotal="1">
            <x v="23"/>
          </reference>
          <reference field="1" count="1" selected="0">
            <x v="8"/>
          </reference>
        </references>
      </pivotArea>
    </format>
    <format dxfId="1944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1945">
      <pivotArea dataOnly="0" labelOnly="1" fieldPosition="0">
        <references count="2">
          <reference field="2" count="1" defaultSubtotal="1">
            <x v="32"/>
          </reference>
          <reference field="1" count="1" selected="0">
            <x v="8"/>
          </reference>
        </references>
      </pivotArea>
    </format>
    <format dxfId="1946">
      <pivotArea dataOnly="0" labelOnly="1" fieldPosition="0">
        <references count="2">
          <reference field="2" count="1" defaultSubtotal="1">
            <x v="42"/>
          </reference>
          <reference field="1" count="1" selected="0">
            <x v="8"/>
          </reference>
        </references>
      </pivotArea>
    </format>
    <format dxfId="1947">
      <pivotArea dataOnly="0" labelOnly="1" fieldPosition="0">
        <references count="2">
          <reference field="2" count="1" defaultSubtotal="1">
            <x v="56"/>
          </reference>
          <reference field="1" count="1" selected="0">
            <x v="8"/>
          </reference>
        </references>
      </pivotArea>
    </format>
    <format dxfId="1948">
      <pivotArea dataOnly="0" labelOnly="1" fieldPosition="0">
        <references count="2">
          <reference field="2" count="1" defaultSubtotal="1">
            <x v="61"/>
          </reference>
          <reference field="1" count="1" selected="0">
            <x v="8"/>
          </reference>
        </references>
      </pivotArea>
    </format>
    <format dxfId="1949">
      <pivotArea dataOnly="0" labelOnly="1" fieldPosition="0">
        <references count="2">
          <reference field="2" count="1" defaultSubtotal="1">
            <x v="64"/>
          </reference>
          <reference field="1" count="1" selected="0">
            <x v="8"/>
          </reference>
        </references>
      </pivotArea>
    </format>
    <format dxfId="1950">
      <pivotArea dataOnly="0" labelOnly="1" fieldPosition="0">
        <references count="2">
          <reference field="2" count="1" defaultSubtotal="1">
            <x v="69"/>
          </reference>
          <reference field="1" count="1" selected="0">
            <x v="8"/>
          </reference>
        </references>
      </pivotArea>
    </format>
    <format dxfId="1951">
      <pivotArea dataOnly="0" labelOnly="1" fieldPosition="0">
        <references count="2">
          <reference field="2" count="1" defaultSubtotal="1">
            <x v="75"/>
          </reference>
          <reference field="1" count="1" selected="0">
            <x v="8"/>
          </reference>
        </references>
      </pivotArea>
    </format>
    <format dxfId="1952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1953">
      <pivotArea dataOnly="0" labelOnly="1" fieldPosition="0">
        <references count="2">
          <reference field="2" count="1" defaultSubtotal="1">
            <x v="79"/>
          </reference>
          <reference field="1" count="1" selected="0">
            <x v="8"/>
          </reference>
        </references>
      </pivotArea>
    </format>
    <format dxfId="1954">
      <pivotArea dataOnly="0" labelOnly="1" fieldPosition="0">
        <references count="2">
          <reference field="2" count="1" defaultSubtotal="1">
            <x v="111"/>
          </reference>
          <reference field="1" count="1" selected="0">
            <x v="8"/>
          </reference>
        </references>
      </pivotArea>
    </format>
    <format dxfId="1955">
      <pivotArea dataOnly="0" labelOnly="1" fieldPosition="0">
        <references count="2">
          <reference field="2" count="1" defaultSubtotal="1">
            <x v="15"/>
          </reference>
          <reference field="1" count="1" selected="0">
            <x v="9"/>
          </reference>
        </references>
      </pivotArea>
    </format>
    <format dxfId="1956">
      <pivotArea dataOnly="0" labelOnly="1" fieldPosition="0">
        <references count="2">
          <reference field="2" count="1" defaultSubtotal="1">
            <x v="5"/>
          </reference>
          <reference field="1" count="1" selected="0">
            <x v="10"/>
          </reference>
        </references>
      </pivotArea>
    </format>
    <format dxfId="1957">
      <pivotArea dataOnly="0" labelOnly="1" fieldPosition="0">
        <references count="2">
          <reference field="2" count="1" defaultSubtotal="1">
            <x v="19"/>
          </reference>
          <reference field="1" count="1" selected="0">
            <x v="10"/>
          </reference>
        </references>
      </pivotArea>
    </format>
    <format dxfId="1958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1959">
      <pivotArea dataOnly="0" labelOnly="1" fieldPosition="0">
        <references count="2">
          <reference field="2" count="1" defaultSubtotal="1">
            <x v="31"/>
          </reference>
          <reference field="1" count="1" selected="0">
            <x v="10"/>
          </reference>
        </references>
      </pivotArea>
    </format>
    <format dxfId="1960">
      <pivotArea dataOnly="0" labelOnly="1" fieldPosition="0">
        <references count="2">
          <reference field="2" count="1" defaultSubtotal="1">
            <x v="33"/>
          </reference>
          <reference field="1" count="1" selected="0">
            <x v="10"/>
          </reference>
        </references>
      </pivotArea>
    </format>
    <format dxfId="1961">
      <pivotArea dataOnly="0" labelOnly="1" fieldPosition="0">
        <references count="2">
          <reference field="2" count="1" defaultSubtotal="1">
            <x v="35"/>
          </reference>
          <reference field="1" count="1" selected="0">
            <x v="10"/>
          </reference>
        </references>
      </pivotArea>
    </format>
    <format dxfId="1962">
      <pivotArea dataOnly="0" labelOnly="1" fieldPosition="0">
        <references count="2">
          <reference field="2" count="1" defaultSubtotal="1">
            <x v="38"/>
          </reference>
          <reference field="1" count="1" selected="0">
            <x v="10"/>
          </reference>
        </references>
      </pivotArea>
    </format>
    <format dxfId="1963">
      <pivotArea dataOnly="0" labelOnly="1" fieldPosition="0">
        <references count="2">
          <reference field="2" count="1" defaultSubtotal="1">
            <x v="44"/>
          </reference>
          <reference field="1" count="1" selected="0">
            <x v="10"/>
          </reference>
        </references>
      </pivotArea>
    </format>
    <format dxfId="1964">
      <pivotArea dataOnly="0" labelOnly="1" fieldPosition="0">
        <references count="2">
          <reference field="2" count="1" defaultSubtotal="1">
            <x v="52"/>
          </reference>
          <reference field="1" count="1" selected="0">
            <x v="10"/>
          </reference>
        </references>
      </pivotArea>
    </format>
    <format dxfId="1965">
      <pivotArea dataOnly="0" labelOnly="1" fieldPosition="0">
        <references count="2">
          <reference field="2" count="1" defaultSubtotal="1">
            <x v="60"/>
          </reference>
          <reference field="1" count="1" selected="0">
            <x v="10"/>
          </reference>
        </references>
      </pivotArea>
    </format>
    <format dxfId="1966">
      <pivotArea dataOnly="0" labelOnly="1" fieldPosition="0">
        <references count="2">
          <reference field="2" count="1" defaultSubtotal="1">
            <x v="76"/>
          </reference>
          <reference field="1" count="1" selected="0">
            <x v="10"/>
          </reference>
        </references>
      </pivotArea>
    </format>
    <format dxfId="1967">
      <pivotArea dataOnly="0" labelOnly="1" fieldPosition="0">
        <references count="2">
          <reference field="2" count="1" defaultSubtotal="1">
            <x v="80"/>
          </reference>
          <reference field="1" count="1" selected="0">
            <x v="10"/>
          </reference>
        </references>
      </pivotArea>
    </format>
    <format dxfId="1968">
      <pivotArea dataOnly="0" labelOnly="1" fieldPosition="0">
        <references count="2">
          <reference field="2" count="1" defaultSubtotal="1">
            <x v="85"/>
          </reference>
          <reference field="1" count="1" selected="0">
            <x v="10"/>
          </reference>
        </references>
      </pivotArea>
    </format>
    <format dxfId="1969">
      <pivotArea dataOnly="0" labelOnly="1" fieldPosition="0">
        <references count="2">
          <reference field="2" count="1" defaultSubtotal="1">
            <x v="106"/>
          </reference>
          <reference field="1" count="1" selected="0">
            <x v="10"/>
          </reference>
        </references>
      </pivotArea>
    </format>
    <format dxfId="1970">
      <pivotArea dataOnly="0" labelOnly="1" fieldPosition="0">
        <references count="2">
          <reference field="2" count="1" defaultSubtotal="1">
            <x v="110"/>
          </reference>
          <reference field="1" count="1" selected="0">
            <x v="10"/>
          </reference>
        </references>
      </pivotArea>
    </format>
    <format dxfId="1971">
      <pivotArea dataOnly="0" labelOnly="1" fieldPosition="0">
        <references count="2">
          <reference field="2" count="1" defaultSubtotal="1">
            <x v="7"/>
          </reference>
          <reference field="1" count="1" selected="0">
            <x v="11"/>
          </reference>
        </references>
      </pivotArea>
    </format>
    <format dxfId="1972">
      <pivotArea dataOnly="0" labelOnly="1" fieldPosition="0">
        <references count="2">
          <reference field="2" count="1" defaultSubtotal="1">
            <x v="18"/>
          </reference>
          <reference field="1" count="1" selected="0">
            <x v="11"/>
          </reference>
        </references>
      </pivotArea>
    </format>
    <format dxfId="1973">
      <pivotArea dataOnly="0" labelOnly="1" fieldPosition="0">
        <references count="2">
          <reference field="2" count="1" defaultSubtotal="1">
            <x v="34"/>
          </reference>
          <reference field="1" count="1" selected="0">
            <x v="11"/>
          </reference>
        </references>
      </pivotArea>
    </format>
    <format dxfId="1974">
      <pivotArea dataOnly="0" labelOnly="1" fieldPosition="0">
        <references count="2">
          <reference field="2" count="1" defaultSubtotal="1">
            <x v="59"/>
          </reference>
          <reference field="1" count="1" selected="0">
            <x v="11"/>
          </reference>
        </references>
      </pivotArea>
    </format>
    <format dxfId="1975">
      <pivotArea dataOnly="0" labelOnly="1" fieldPosition="0">
        <references count="2">
          <reference field="2" count="1" defaultSubtotal="1">
            <x v="62"/>
          </reference>
          <reference field="1" count="1" selected="0">
            <x v="11"/>
          </reference>
        </references>
      </pivotArea>
    </format>
    <format dxfId="1976">
      <pivotArea dataOnly="0" labelOnly="1" fieldPosition="0">
        <references count="2">
          <reference field="2" count="1" defaultSubtotal="1">
            <x v="71"/>
          </reference>
          <reference field="1" count="1" selected="0">
            <x v="11"/>
          </reference>
        </references>
      </pivotArea>
    </format>
    <format dxfId="1977">
      <pivotArea dataOnly="0" labelOnly="1" fieldPosition="0">
        <references count="2">
          <reference field="2" count="1" defaultSubtotal="1">
            <x v="109"/>
          </reference>
          <reference field="1" count="1" selected="0">
            <x v="11"/>
          </reference>
        </references>
      </pivotArea>
    </format>
    <format dxfId="1978">
      <pivotArea dataOnly="0" labelOnly="1" fieldPosition="0">
        <references count="2">
          <reference field="2" count="1" defaultSubtotal="1">
            <x v="16"/>
          </reference>
          <reference field="1" count="1" selected="0">
            <x v="12"/>
          </reference>
        </references>
      </pivotArea>
    </format>
    <format dxfId="1979">
      <pivotArea dataOnly="0" labelOnly="1" fieldPosition="0">
        <references count="2">
          <reference field="2" count="1" defaultSubtotal="1">
            <x v="37"/>
          </reference>
          <reference field="1" count="1" selected="0">
            <x v="12"/>
          </reference>
        </references>
      </pivotArea>
    </format>
    <format dxfId="1980">
      <pivotArea dataOnly="0" labelOnly="1" fieldPosition="0">
        <references count="2">
          <reference field="2" count="1" defaultSubtotal="1">
            <x v="73"/>
          </reference>
          <reference field="1" count="1" selected="0">
            <x v="13"/>
          </reference>
        </references>
      </pivotArea>
    </format>
    <format dxfId="1981">
      <pivotArea dataOnly="0" labelOnly="1" fieldPosition="0">
        <references count="2">
          <reference field="2" count="1" defaultSubtotal="1">
            <x v="24"/>
          </reference>
          <reference field="1" count="1" selected="0">
            <x v="14"/>
          </reference>
        </references>
      </pivotArea>
    </format>
    <format dxfId="1982">
      <pivotArea dataOnly="0" labelOnly="1" fieldPosition="0">
        <references count="2">
          <reference field="2" count="1" defaultSubtotal="1">
            <x v="25"/>
          </reference>
          <reference field="1" count="1" selected="0">
            <x v="14"/>
          </reference>
        </references>
      </pivotArea>
    </format>
    <format dxfId="1983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1984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1985">
      <pivotArea dataOnly="0" labelOnly="1" fieldPosition="0">
        <references count="2">
          <reference field="2" count="1" defaultSubtotal="1">
            <x v="81"/>
          </reference>
          <reference field="1" count="1" selected="0">
            <x v="14"/>
          </reference>
        </references>
      </pivotArea>
    </format>
    <format dxfId="1986">
      <pivotArea dataOnly="0" labelOnly="1" fieldPosition="0">
        <references count="2">
          <reference field="2" count="1" defaultSubtotal="1">
            <x v="89"/>
          </reference>
          <reference field="1" count="1" selected="0">
            <x v="14"/>
          </reference>
        </references>
      </pivotArea>
    </format>
    <format dxfId="1987">
      <pivotArea dataOnly="0" labelOnly="1" fieldPosition="0">
        <references count="2">
          <reference field="2" count="1" defaultSubtotal="1">
            <x v="93"/>
          </reference>
          <reference field="1" count="1" selected="0">
            <x v="14"/>
          </reference>
        </references>
      </pivotArea>
    </format>
    <format dxfId="1988">
      <pivotArea dataOnly="0" labelOnly="1" fieldPosition="0">
        <references count="2">
          <reference field="2" count="1" defaultSubtotal="1">
            <x v="115"/>
          </reference>
          <reference field="1" count="1" selected="0">
            <x v="14"/>
          </reference>
        </references>
      </pivotArea>
    </format>
    <format dxfId="1989">
      <pivotArea dataOnly="0" labelOnly="1" fieldPosition="0">
        <references count="2">
          <reference field="2" count="1" defaultSubtotal="1">
            <x v="118"/>
          </reference>
          <reference field="1" count="1" selected="0">
            <x v="14"/>
          </reference>
        </references>
      </pivotArea>
    </format>
    <format dxfId="1990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1991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1992">
      <pivotArea collapsedLevelsAreSubtotals="1" fieldPosition="0">
        <references count="2">
          <reference field="2" count="1" selected="0" defaultSubtotal="1">
            <x v="10"/>
          </reference>
          <reference field="1" count="1" selected="0">
            <x v="2"/>
          </reference>
        </references>
      </pivotArea>
    </format>
    <format dxfId="1993">
      <pivotArea collapsedLevelsAreSubtotals="1" fieldPosition="0">
        <references count="2">
          <reference field="2" count="1" selected="0" defaultSubtotal="1">
            <x v="49"/>
          </reference>
          <reference field="1" count="1" selected="0">
            <x v="2"/>
          </reference>
        </references>
      </pivotArea>
    </format>
    <format dxfId="1994">
      <pivotArea collapsedLevelsAreSubtotals="1" fieldPosition="0">
        <references count="2">
          <reference field="2" count="1" selected="0" defaultSubtotal="1">
            <x v="36"/>
          </reference>
          <reference field="1" count="1" selected="0">
            <x v="3"/>
          </reference>
        </references>
      </pivotArea>
    </format>
    <format dxfId="1995">
      <pivotArea collapsedLevelsAreSubtotals="1" fieldPosition="0">
        <references count="2">
          <reference field="2" count="1" selected="0" defaultSubtotal="1">
            <x v="21"/>
          </reference>
          <reference field="1" count="1" selected="0">
            <x v="4"/>
          </reference>
        </references>
      </pivotArea>
    </format>
    <format dxfId="1996">
      <pivotArea collapsedLevelsAreSubtotals="1" fieldPosition="0">
        <references count="2">
          <reference field="2" count="1" selected="0" defaultSubtotal="1">
            <x v="26"/>
          </reference>
          <reference field="1" count="1" selected="0">
            <x v="5"/>
          </reference>
        </references>
      </pivotArea>
    </format>
    <format dxfId="1997">
      <pivotArea collapsedLevelsAreSubtotals="1" fieldPosition="0">
        <references count="2">
          <reference field="2" count="1" selected="0" defaultSubtotal="1">
            <x v="40"/>
          </reference>
          <reference field="1" count="1" selected="0">
            <x v="5"/>
          </reference>
        </references>
      </pivotArea>
    </format>
    <format dxfId="1998">
      <pivotArea collapsedLevelsAreSubtotals="1" fieldPosition="0">
        <references count="2">
          <reference field="2" count="1" selected="0" defaultSubtotal="1">
            <x v="53"/>
          </reference>
          <reference field="1" count="1" selected="0">
            <x v="5"/>
          </reference>
        </references>
      </pivotArea>
    </format>
    <format dxfId="1999">
      <pivotArea collapsedLevelsAreSubtotals="1" fieldPosition="0">
        <references count="2">
          <reference field="2" count="1" selected="0" defaultSubtotal="1">
            <x v="58"/>
          </reference>
          <reference field="1" count="1" selected="0">
            <x v="5"/>
          </reference>
        </references>
      </pivotArea>
    </format>
    <format dxfId="2000">
      <pivotArea collapsedLevelsAreSubtotals="1" fieldPosition="0">
        <references count="2">
          <reference field="2" count="1" selected="0" defaultSubtotal="1">
            <x v="70"/>
          </reference>
          <reference field="1" count="1" selected="0">
            <x v="5"/>
          </reference>
        </references>
      </pivotArea>
    </format>
    <format dxfId="2001">
      <pivotArea collapsedLevelsAreSubtotals="1" fieldPosition="0">
        <references count="2">
          <reference field="2" count="1" selected="0" defaultSubtotal="1">
            <x v="91"/>
          </reference>
          <reference field="1" count="1" selected="0">
            <x v="5"/>
          </reference>
        </references>
      </pivotArea>
    </format>
    <format dxfId="2002">
      <pivotArea collapsedLevelsAreSubtotals="1" fieldPosition="0">
        <references count="2">
          <reference field="2" count="1" selected="0" defaultSubtotal="1">
            <x v="100"/>
          </reference>
          <reference field="1" count="1" selected="0">
            <x v="5"/>
          </reference>
        </references>
      </pivotArea>
    </format>
    <format dxfId="2003">
      <pivotArea collapsedLevelsAreSubtotals="1" fieldPosition="0">
        <references count="2">
          <reference field="2" count="1" selected="0" defaultSubtotal="1">
            <x v="102"/>
          </reference>
          <reference field="1" count="1" selected="0">
            <x v="5"/>
          </reference>
        </references>
      </pivotArea>
    </format>
    <format dxfId="2004">
      <pivotArea collapsedLevelsAreSubtotals="1" fieldPosition="0">
        <references count="2">
          <reference field="2" count="1" selected="0" defaultSubtotal="1">
            <x v="104"/>
          </reference>
          <reference field="1" count="1" selected="0">
            <x v="5"/>
          </reference>
        </references>
      </pivotArea>
    </format>
    <format dxfId="2005">
      <pivotArea collapsedLevelsAreSubtotals="1" fieldPosition="0">
        <references count="2">
          <reference field="2" count="1" selected="0" defaultSubtotal="1">
            <x v="108"/>
          </reference>
          <reference field="1" count="1" selected="0">
            <x v="5"/>
          </reference>
        </references>
      </pivotArea>
    </format>
    <format dxfId="2006">
      <pivotArea collapsedLevelsAreSubtotals="1" fieldPosition="0">
        <references count="2">
          <reference field="2" count="1" selected="0" defaultSubtotal="1">
            <x v="112"/>
          </reference>
          <reference field="1" count="1" selected="0">
            <x v="5"/>
          </reference>
        </references>
      </pivotArea>
    </format>
    <format dxfId="2007">
      <pivotArea collapsedLevelsAreSubtotals="1" fieldPosition="0">
        <references count="2">
          <reference field="2" count="1" selected="0" defaultSubtotal="1">
            <x v="113"/>
          </reference>
          <reference field="1" count="1" selected="0">
            <x v="5"/>
          </reference>
        </references>
      </pivotArea>
    </format>
    <format dxfId="2008">
      <pivotArea collapsedLevelsAreSubtotals="1" fieldPosition="0">
        <references count="2">
          <reference field="2" count="1" selected="0" defaultSubtotal="1">
            <x v="117"/>
          </reference>
          <reference field="1" count="1" selected="0">
            <x v="5"/>
          </reference>
        </references>
      </pivotArea>
    </format>
    <format dxfId="2009">
      <pivotArea collapsedLevelsAreSubtotals="1" fieldPosition="0">
        <references count="2">
          <reference field="2" count="1" selected="0" defaultSubtotal="1">
            <x v="20"/>
          </reference>
          <reference field="1" count="1" selected="0">
            <x v="6"/>
          </reference>
        </references>
      </pivotArea>
    </format>
    <format dxfId="2010">
      <pivotArea collapsedLevelsAreSubtotals="1" fieldPosition="0">
        <references count="2">
          <reference field="2" count="1" selected="0" defaultSubtotal="1">
            <x v="101"/>
          </reference>
          <reference field="1" count="1" selected="0">
            <x v="6"/>
          </reference>
        </references>
      </pivotArea>
    </format>
    <format dxfId="2011">
      <pivotArea collapsedLevelsAreSubtotals="1" fieldPosition="0">
        <references count="2">
          <reference field="2" count="1" selected="0" defaultSubtotal="1">
            <x v="114"/>
          </reference>
          <reference field="1" count="1" selected="0">
            <x v="6"/>
          </reference>
        </references>
      </pivotArea>
    </format>
    <format dxfId="2012">
      <pivotArea collapsedLevelsAreSubtotals="1" fieldPosition="0">
        <references count="2">
          <reference field="2" count="1" selected="0" defaultSubtotal="1">
            <x v="116"/>
          </reference>
          <reference field="1" count="1" selected="0">
            <x v="6"/>
          </reference>
        </references>
      </pivotArea>
    </format>
    <format dxfId="2013">
      <pivotArea collapsedLevelsAreSubtotals="1" fieldPosition="0">
        <references count="2">
          <reference field="2" count="1" selected="0" defaultSubtotal="1">
            <x v="2"/>
          </reference>
          <reference field="1" count="1" selected="0">
            <x v="7"/>
          </reference>
        </references>
      </pivotArea>
    </format>
    <format dxfId="2014">
      <pivotArea collapsedLevelsAreSubtotals="1" fieldPosition="0">
        <references count="2">
          <reference field="2" count="1" selected="0" defaultSubtotal="1">
            <x v="3"/>
          </reference>
          <reference field="1" count="1" selected="0">
            <x v="7"/>
          </reference>
        </references>
      </pivotArea>
    </format>
    <format dxfId="2015">
      <pivotArea collapsedLevelsAreSubtotals="1" fieldPosition="0">
        <references count="2">
          <reference field="2" count="1" selected="0" defaultSubtotal="1">
            <x v="4"/>
          </reference>
          <reference field="1" count="1" selected="0">
            <x v="7"/>
          </reference>
        </references>
      </pivotArea>
    </format>
    <format dxfId="2016">
      <pivotArea collapsedLevelsAreSubtotals="1" fieldPosition="0">
        <references count="2">
          <reference field="2" count="1" selected="0" defaultSubtotal="1">
            <x v="6"/>
          </reference>
          <reference field="1" count="1" selected="0">
            <x v="7"/>
          </reference>
        </references>
      </pivotArea>
    </format>
    <format dxfId="2017">
      <pivotArea collapsedLevelsAreSubtotals="1" fieldPosition="0">
        <references count="2">
          <reference field="2" count="1" selected="0" defaultSubtotal="1">
            <x v="14"/>
          </reference>
          <reference field="1" count="1" selected="0">
            <x v="7"/>
          </reference>
        </references>
      </pivotArea>
    </format>
    <format dxfId="2018">
      <pivotArea collapsedLevelsAreSubtotals="1" fieldPosition="0">
        <references count="2">
          <reference field="2" count="1" selected="0" defaultSubtotal="1">
            <x v="17"/>
          </reference>
          <reference field="1" count="1" selected="0">
            <x v="7"/>
          </reference>
        </references>
      </pivotArea>
    </format>
    <format dxfId="2019">
      <pivotArea collapsedLevelsAreSubtotals="1" fieldPosition="0">
        <references count="2">
          <reference field="2" count="1" selected="0" defaultSubtotal="1">
            <x v="22"/>
          </reference>
          <reference field="1" count="1" selected="0">
            <x v="7"/>
          </reference>
        </references>
      </pivotArea>
    </format>
    <format dxfId="2020">
      <pivotArea collapsedLevelsAreSubtotals="1" fieldPosition="0">
        <references count="2">
          <reference field="2" count="1" selected="0" defaultSubtotal="1">
            <x v="30"/>
          </reference>
          <reference field="1" count="1" selected="0">
            <x v="7"/>
          </reference>
        </references>
      </pivotArea>
    </format>
    <format dxfId="2021">
      <pivotArea collapsedLevelsAreSubtotals="1" fieldPosition="0">
        <references count="2">
          <reference field="2" count="1" selected="0" defaultSubtotal="1">
            <x v="39"/>
          </reference>
          <reference field="1" count="1" selected="0">
            <x v="7"/>
          </reference>
        </references>
      </pivotArea>
    </format>
    <format dxfId="2022">
      <pivotArea collapsedLevelsAreSubtotals="1" fieldPosition="0">
        <references count="2">
          <reference field="2" count="1" selected="0" defaultSubtotal="1">
            <x v="45"/>
          </reference>
          <reference field="1" count="1" selected="0">
            <x v="7"/>
          </reference>
        </references>
      </pivotArea>
    </format>
    <format dxfId="2023">
      <pivotArea collapsedLevelsAreSubtotals="1" fieldPosition="0">
        <references count="2">
          <reference field="2" count="1" selected="0" defaultSubtotal="1">
            <x v="51"/>
          </reference>
          <reference field="1" count="1" selected="0">
            <x v="7"/>
          </reference>
        </references>
      </pivotArea>
    </format>
    <format dxfId="2024">
      <pivotArea collapsedLevelsAreSubtotals="1" fieldPosition="0">
        <references count="2">
          <reference field="2" count="1" selected="0" defaultSubtotal="1">
            <x v="74"/>
          </reference>
          <reference field="1" count="1" selected="0">
            <x v="7"/>
          </reference>
        </references>
      </pivotArea>
    </format>
    <format dxfId="2025">
      <pivotArea collapsedLevelsAreSubtotals="1" fieldPosition="0">
        <references count="2">
          <reference field="2" count="1" selected="0" defaultSubtotal="1">
            <x v="78"/>
          </reference>
          <reference field="1" count="1" selected="0">
            <x v="7"/>
          </reference>
        </references>
      </pivotArea>
    </format>
    <format dxfId="2026">
      <pivotArea collapsedLevelsAreSubtotals="1" fieldPosition="0">
        <references count="2">
          <reference field="2" count="1" selected="0" defaultSubtotal="1">
            <x v="86"/>
          </reference>
          <reference field="1" count="1" selected="0">
            <x v="7"/>
          </reference>
        </references>
      </pivotArea>
    </format>
    <format dxfId="2027">
      <pivotArea collapsedLevelsAreSubtotals="1" fieldPosition="0">
        <references count="2">
          <reference field="2" count="1" selected="0" defaultSubtotal="1">
            <x v="8"/>
          </reference>
          <reference field="1" count="1" selected="0">
            <x v="8"/>
          </reference>
        </references>
      </pivotArea>
    </format>
    <format dxfId="2028">
      <pivotArea collapsedLevelsAreSubtotals="1" fieldPosition="0">
        <references count="2">
          <reference field="2" count="1" selected="0" defaultSubtotal="1">
            <x v="9"/>
          </reference>
          <reference field="1" count="1" selected="0">
            <x v="8"/>
          </reference>
        </references>
      </pivotArea>
    </format>
    <format dxfId="2029">
      <pivotArea collapsedLevelsAreSubtotals="1" fieldPosition="0">
        <references count="2">
          <reference field="2" count="1" selected="0" defaultSubtotal="1">
            <x v="11"/>
          </reference>
          <reference field="1" count="1" selected="0">
            <x v="8"/>
          </reference>
        </references>
      </pivotArea>
    </format>
    <format dxfId="2030">
      <pivotArea collapsedLevelsAreSubtotals="1" fieldPosition="0">
        <references count="2">
          <reference field="2" count="1" selected="0" defaultSubtotal="1">
            <x v="12"/>
          </reference>
          <reference field="1" count="1" selected="0">
            <x v="8"/>
          </reference>
        </references>
      </pivotArea>
    </format>
    <format dxfId="2031">
      <pivotArea collapsedLevelsAreSubtotals="1" fieldPosition="0">
        <references count="2">
          <reference field="2" count="1" selected="0" defaultSubtotal="1">
            <x v="23"/>
          </reference>
          <reference field="1" count="1" selected="0">
            <x v="8"/>
          </reference>
        </references>
      </pivotArea>
    </format>
    <format dxfId="2032">
      <pivotArea collapsedLevelsAreSubtotals="1" fieldPosition="0">
        <references count="2">
          <reference field="2" count="1" selected="0" defaultSubtotal="1">
            <x v="29"/>
          </reference>
          <reference field="1" count="1" selected="0">
            <x v="8"/>
          </reference>
        </references>
      </pivotArea>
    </format>
    <format dxfId="2033">
      <pivotArea collapsedLevelsAreSubtotals="1" fieldPosition="0">
        <references count="2">
          <reference field="2" count="1" selected="0" defaultSubtotal="1">
            <x v="32"/>
          </reference>
          <reference field="1" count="1" selected="0">
            <x v="8"/>
          </reference>
        </references>
      </pivotArea>
    </format>
    <format dxfId="2034">
      <pivotArea collapsedLevelsAreSubtotals="1" fieldPosition="0">
        <references count="2">
          <reference field="2" count="1" selected="0" defaultSubtotal="1">
            <x v="42"/>
          </reference>
          <reference field="1" count="1" selected="0">
            <x v="8"/>
          </reference>
        </references>
      </pivotArea>
    </format>
    <format dxfId="2035">
      <pivotArea collapsedLevelsAreSubtotals="1" fieldPosition="0">
        <references count="2">
          <reference field="2" count="1" selected="0" defaultSubtotal="1">
            <x v="56"/>
          </reference>
          <reference field="1" count="1" selected="0">
            <x v="8"/>
          </reference>
        </references>
      </pivotArea>
    </format>
    <format dxfId="2036">
      <pivotArea collapsedLevelsAreSubtotals="1" fieldPosition="0">
        <references count="2">
          <reference field="2" count="1" selected="0" defaultSubtotal="1">
            <x v="61"/>
          </reference>
          <reference field="1" count="1" selected="0">
            <x v="8"/>
          </reference>
        </references>
      </pivotArea>
    </format>
    <format dxfId="2037">
      <pivotArea collapsedLevelsAreSubtotals="1" fieldPosition="0">
        <references count="2">
          <reference field="2" count="1" selected="0" defaultSubtotal="1">
            <x v="64"/>
          </reference>
          <reference field="1" count="1" selected="0">
            <x v="8"/>
          </reference>
        </references>
      </pivotArea>
    </format>
    <format dxfId="2038">
      <pivotArea collapsedLevelsAreSubtotals="1" fieldPosition="0">
        <references count="2">
          <reference field="2" count="1" selected="0" defaultSubtotal="1">
            <x v="69"/>
          </reference>
          <reference field="1" count="1" selected="0">
            <x v="8"/>
          </reference>
        </references>
      </pivotArea>
    </format>
    <format dxfId="2039">
      <pivotArea collapsedLevelsAreSubtotals="1" fieldPosition="0">
        <references count="2">
          <reference field="2" count="1" selected="0" defaultSubtotal="1">
            <x v="75"/>
          </reference>
          <reference field="1" count="1" selected="0">
            <x v="8"/>
          </reference>
        </references>
      </pivotArea>
    </format>
    <format dxfId="2040">
      <pivotArea collapsedLevelsAreSubtotals="1" fieldPosition="0">
        <references count="2">
          <reference field="2" count="1" selected="0" defaultSubtotal="1">
            <x v="77"/>
          </reference>
          <reference field="1" count="1" selected="0">
            <x v="8"/>
          </reference>
        </references>
      </pivotArea>
    </format>
    <format dxfId="2041">
      <pivotArea collapsedLevelsAreSubtotals="1" fieldPosition="0">
        <references count="2">
          <reference field="2" count="1" selected="0" defaultSubtotal="1">
            <x v="79"/>
          </reference>
          <reference field="1" count="1" selected="0">
            <x v="8"/>
          </reference>
        </references>
      </pivotArea>
    </format>
    <format dxfId="2042">
      <pivotArea collapsedLevelsAreSubtotals="1" fieldPosition="0">
        <references count="2">
          <reference field="2" count="1" selected="0" defaultSubtotal="1">
            <x v="111"/>
          </reference>
          <reference field="1" count="1" selected="0">
            <x v="8"/>
          </reference>
        </references>
      </pivotArea>
    </format>
    <format dxfId="2043">
      <pivotArea collapsedLevelsAreSubtotals="1" fieldPosition="0">
        <references count="2">
          <reference field="2" count="1" selected="0" defaultSubtotal="1">
            <x v="15"/>
          </reference>
          <reference field="1" count="1" selected="0">
            <x v="9"/>
          </reference>
        </references>
      </pivotArea>
    </format>
    <format dxfId="2044">
      <pivotArea collapsedLevelsAreSubtotals="1" fieldPosition="0">
        <references count="2">
          <reference field="2" count="1" selected="0" defaultSubtotal="1">
            <x v="5"/>
          </reference>
          <reference field="1" count="1" selected="0">
            <x v="10"/>
          </reference>
        </references>
      </pivotArea>
    </format>
    <format dxfId="2045">
      <pivotArea collapsedLevelsAreSubtotals="1" fieldPosition="0">
        <references count="2">
          <reference field="2" count="1" selected="0" defaultSubtotal="1">
            <x v="19"/>
          </reference>
          <reference field="1" count="1" selected="0">
            <x v="10"/>
          </reference>
        </references>
      </pivotArea>
    </format>
    <format dxfId="2046">
      <pivotArea collapsedLevelsAreSubtotals="1" fieldPosition="0">
        <references count="2">
          <reference field="2" count="1" selected="0" defaultSubtotal="1">
            <x v="28"/>
          </reference>
          <reference field="1" count="1" selected="0">
            <x v="10"/>
          </reference>
        </references>
      </pivotArea>
    </format>
    <format dxfId="2047">
      <pivotArea collapsedLevelsAreSubtotals="1" fieldPosition="0">
        <references count="2">
          <reference field="2" count="1" selected="0" defaultSubtotal="1">
            <x v="31"/>
          </reference>
          <reference field="1" count="1" selected="0">
            <x v="10"/>
          </reference>
        </references>
      </pivotArea>
    </format>
    <format dxfId="2048">
      <pivotArea collapsedLevelsAreSubtotals="1" fieldPosition="0">
        <references count="2">
          <reference field="2" count="1" selected="0" defaultSubtotal="1">
            <x v="33"/>
          </reference>
          <reference field="1" count="1" selected="0">
            <x v="10"/>
          </reference>
        </references>
      </pivotArea>
    </format>
    <format dxfId="2049">
      <pivotArea collapsedLevelsAreSubtotals="1" fieldPosition="0">
        <references count="2">
          <reference field="2" count="1" selected="0" defaultSubtotal="1">
            <x v="35"/>
          </reference>
          <reference field="1" count="1" selected="0">
            <x v="10"/>
          </reference>
        </references>
      </pivotArea>
    </format>
    <format dxfId="2050">
      <pivotArea collapsedLevelsAreSubtotals="1" fieldPosition="0">
        <references count="2">
          <reference field="2" count="1" selected="0" defaultSubtotal="1">
            <x v="38"/>
          </reference>
          <reference field="1" count="1" selected="0">
            <x v="10"/>
          </reference>
        </references>
      </pivotArea>
    </format>
    <format dxfId="2051">
      <pivotArea collapsedLevelsAreSubtotals="1" fieldPosition="0">
        <references count="2">
          <reference field="2" count="1" selected="0" defaultSubtotal="1">
            <x v="44"/>
          </reference>
          <reference field="1" count="1" selected="0">
            <x v="10"/>
          </reference>
        </references>
      </pivotArea>
    </format>
    <format dxfId="2052">
      <pivotArea collapsedLevelsAreSubtotals="1" fieldPosition="0">
        <references count="2">
          <reference field="2" count="1" selected="0" defaultSubtotal="1">
            <x v="52"/>
          </reference>
          <reference field="1" count="1" selected="0">
            <x v="10"/>
          </reference>
        </references>
      </pivotArea>
    </format>
    <format dxfId="2053">
      <pivotArea collapsedLevelsAreSubtotals="1" fieldPosition="0">
        <references count="2">
          <reference field="2" count="1" selected="0" defaultSubtotal="1">
            <x v="60"/>
          </reference>
          <reference field="1" count="1" selected="0">
            <x v="10"/>
          </reference>
        </references>
      </pivotArea>
    </format>
    <format dxfId="2054">
      <pivotArea collapsedLevelsAreSubtotals="1" fieldPosition="0">
        <references count="2">
          <reference field="2" count="1" selected="0" defaultSubtotal="1">
            <x v="76"/>
          </reference>
          <reference field="1" count="1" selected="0">
            <x v="10"/>
          </reference>
        </references>
      </pivotArea>
    </format>
    <format dxfId="2055">
      <pivotArea collapsedLevelsAreSubtotals="1" fieldPosition="0">
        <references count="2">
          <reference field="2" count="1" selected="0" defaultSubtotal="1">
            <x v="80"/>
          </reference>
          <reference field="1" count="1" selected="0">
            <x v="10"/>
          </reference>
        </references>
      </pivotArea>
    </format>
    <format dxfId="2056">
      <pivotArea collapsedLevelsAreSubtotals="1" fieldPosition="0">
        <references count="2">
          <reference field="2" count="1" selected="0" defaultSubtotal="1">
            <x v="85"/>
          </reference>
          <reference field="1" count="1" selected="0">
            <x v="10"/>
          </reference>
        </references>
      </pivotArea>
    </format>
    <format dxfId="2057">
      <pivotArea collapsedLevelsAreSubtotals="1" fieldPosition="0">
        <references count="2">
          <reference field="2" count="1" selected="0" defaultSubtotal="1">
            <x v="106"/>
          </reference>
          <reference field="1" count="1" selected="0">
            <x v="10"/>
          </reference>
        </references>
      </pivotArea>
    </format>
    <format dxfId="2058">
      <pivotArea collapsedLevelsAreSubtotals="1" fieldPosition="0">
        <references count="2">
          <reference field="2" count="1" selected="0" defaultSubtotal="1">
            <x v="110"/>
          </reference>
          <reference field="1" count="1" selected="0">
            <x v="10"/>
          </reference>
        </references>
      </pivotArea>
    </format>
    <format dxfId="2059">
      <pivotArea collapsedLevelsAreSubtotals="1" fieldPosition="0">
        <references count="2">
          <reference field="2" count="1" selected="0" defaultSubtotal="1">
            <x v="7"/>
          </reference>
          <reference field="1" count="1" selected="0">
            <x v="11"/>
          </reference>
        </references>
      </pivotArea>
    </format>
    <format dxfId="2060">
      <pivotArea collapsedLevelsAreSubtotals="1" fieldPosition="0">
        <references count="2">
          <reference field="2" count="1" selected="0" defaultSubtotal="1">
            <x v="18"/>
          </reference>
          <reference field="1" count="1" selected="0">
            <x v="11"/>
          </reference>
        </references>
      </pivotArea>
    </format>
    <format dxfId="2061">
      <pivotArea collapsedLevelsAreSubtotals="1" fieldPosition="0">
        <references count="2">
          <reference field="2" count="1" selected="0" defaultSubtotal="1">
            <x v="34"/>
          </reference>
          <reference field="1" count="1" selected="0">
            <x v="11"/>
          </reference>
        </references>
      </pivotArea>
    </format>
    <format dxfId="2062">
      <pivotArea collapsedLevelsAreSubtotals="1" fieldPosition="0">
        <references count="2">
          <reference field="2" count="1" selected="0" defaultSubtotal="1">
            <x v="59"/>
          </reference>
          <reference field="1" count="1" selected="0">
            <x v="11"/>
          </reference>
        </references>
      </pivotArea>
    </format>
    <format dxfId="2063">
      <pivotArea collapsedLevelsAreSubtotals="1" fieldPosition="0">
        <references count="2">
          <reference field="2" count="1" selected="0" defaultSubtotal="1">
            <x v="62"/>
          </reference>
          <reference field="1" count="1" selected="0">
            <x v="11"/>
          </reference>
        </references>
      </pivotArea>
    </format>
    <format dxfId="2064">
      <pivotArea collapsedLevelsAreSubtotals="1" fieldPosition="0">
        <references count="2">
          <reference field="2" count="1" selected="0" defaultSubtotal="1">
            <x v="71"/>
          </reference>
          <reference field="1" count="1" selected="0">
            <x v="11"/>
          </reference>
        </references>
      </pivotArea>
    </format>
    <format dxfId="2065">
      <pivotArea collapsedLevelsAreSubtotals="1" fieldPosition="0">
        <references count="2">
          <reference field="2" count="1" selected="0" defaultSubtotal="1">
            <x v="109"/>
          </reference>
          <reference field="1" count="1" selected="0">
            <x v="11"/>
          </reference>
        </references>
      </pivotArea>
    </format>
    <format dxfId="2066">
      <pivotArea collapsedLevelsAreSubtotals="1" fieldPosition="0">
        <references count="2">
          <reference field="2" count="1" selected="0" defaultSubtotal="1">
            <x v="16"/>
          </reference>
          <reference field="1" count="1" selected="0">
            <x v="12"/>
          </reference>
        </references>
      </pivotArea>
    </format>
    <format dxfId="2067">
      <pivotArea collapsedLevelsAreSubtotals="1" fieldPosition="0">
        <references count="2">
          <reference field="2" count="1" selected="0" defaultSubtotal="1">
            <x v="37"/>
          </reference>
          <reference field="1" count="1" selected="0">
            <x v="12"/>
          </reference>
        </references>
      </pivotArea>
    </format>
    <format dxfId="2068">
      <pivotArea collapsedLevelsAreSubtotals="1" fieldPosition="0">
        <references count="2">
          <reference field="2" count="1" selected="0" defaultSubtotal="1">
            <x v="73"/>
          </reference>
          <reference field="1" count="1" selected="0">
            <x v="13"/>
          </reference>
        </references>
      </pivotArea>
    </format>
    <format dxfId="2069">
      <pivotArea collapsedLevelsAreSubtotals="1" fieldPosition="0">
        <references count="2">
          <reference field="2" count="1" selected="0" defaultSubtotal="1">
            <x v="24"/>
          </reference>
          <reference field="1" count="1" selected="0">
            <x v="14"/>
          </reference>
        </references>
      </pivotArea>
    </format>
    <format dxfId="2070">
      <pivotArea collapsedLevelsAreSubtotals="1" fieldPosition="0">
        <references count="2">
          <reference field="2" count="1" selected="0" defaultSubtotal="1">
            <x v="25"/>
          </reference>
          <reference field="1" count="1" selected="0">
            <x v="14"/>
          </reference>
        </references>
      </pivotArea>
    </format>
    <format dxfId="2071">
      <pivotArea collapsedLevelsAreSubtotals="1" fieldPosition="0">
        <references count="2">
          <reference field="2" count="1" selected="0" defaultSubtotal="1">
            <x v="57"/>
          </reference>
          <reference field="1" count="1" selected="0">
            <x v="14"/>
          </reference>
        </references>
      </pivotArea>
    </format>
    <format dxfId="2072">
      <pivotArea collapsedLevelsAreSubtotals="1" fieldPosition="0">
        <references count="2">
          <reference field="2" count="1" selected="0" defaultSubtotal="1">
            <x v="68"/>
          </reference>
          <reference field="1" count="1" selected="0">
            <x v="14"/>
          </reference>
        </references>
      </pivotArea>
    </format>
    <format dxfId="2073">
      <pivotArea collapsedLevelsAreSubtotals="1" fieldPosition="0">
        <references count="2">
          <reference field="2" count="1" selected="0" defaultSubtotal="1">
            <x v="81"/>
          </reference>
          <reference field="1" count="1" selected="0">
            <x v="14"/>
          </reference>
        </references>
      </pivotArea>
    </format>
    <format dxfId="2074">
      <pivotArea collapsedLevelsAreSubtotals="1" fieldPosition="0">
        <references count="2">
          <reference field="2" count="1" selected="0" defaultSubtotal="1">
            <x v="89"/>
          </reference>
          <reference field="1" count="1" selected="0">
            <x v="14"/>
          </reference>
        </references>
      </pivotArea>
    </format>
    <format dxfId="2075">
      <pivotArea collapsedLevelsAreSubtotals="1" fieldPosition="0">
        <references count="2">
          <reference field="2" count="1" selected="0" defaultSubtotal="1">
            <x v="93"/>
          </reference>
          <reference field="1" count="1" selected="0">
            <x v="14"/>
          </reference>
        </references>
      </pivotArea>
    </format>
    <format dxfId="2076">
      <pivotArea collapsedLevelsAreSubtotals="1" fieldPosition="0">
        <references count="2">
          <reference field="2" count="1" selected="0" defaultSubtotal="1">
            <x v="115"/>
          </reference>
          <reference field="1" count="1" selected="0">
            <x v="14"/>
          </reference>
        </references>
      </pivotArea>
    </format>
    <format dxfId="2077">
      <pivotArea collapsedLevelsAreSubtotals="1" fieldPosition="0">
        <references count="2">
          <reference field="2" count="1" selected="0" defaultSubtotal="1">
            <x v="118"/>
          </reference>
          <reference field="1" count="1" selected="0">
            <x v="14"/>
          </reference>
        </references>
      </pivotArea>
    </format>
    <format dxfId="2078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2079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2080">
      <pivotArea dataOnly="0" labelOnly="1" fieldPosition="0">
        <references count="2">
          <reference field="2" count="1" defaultSubtotal="1">
            <x v="10"/>
          </reference>
          <reference field="1" count="1" selected="0">
            <x v="2"/>
          </reference>
        </references>
      </pivotArea>
    </format>
    <format dxfId="2081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2082">
      <pivotArea dataOnly="0" labelOnly="1" fieldPosition="0">
        <references count="2">
          <reference field="2" count="1" defaultSubtotal="1">
            <x v="36"/>
          </reference>
          <reference field="1" count="1" selected="0">
            <x v="3"/>
          </reference>
        </references>
      </pivotArea>
    </format>
    <format dxfId="2083">
      <pivotArea dataOnly="0" labelOnly="1" fieldPosition="0">
        <references count="2">
          <reference field="2" count="1" defaultSubtotal="1">
            <x v="21"/>
          </reference>
          <reference field="1" count="1" selected="0">
            <x v="4"/>
          </reference>
        </references>
      </pivotArea>
    </format>
    <format dxfId="2084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2085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2086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2087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2088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2089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2090">
      <pivotArea dataOnly="0" labelOnly="1" fieldPosition="0">
        <references count="2">
          <reference field="2" count="1" defaultSubtotal="1">
            <x v="102"/>
          </reference>
          <reference field="1" count="1" selected="0">
            <x v="5"/>
          </reference>
        </references>
      </pivotArea>
    </format>
    <format dxfId="2091">
      <pivotArea dataOnly="0" labelOnly="1" fieldPosition="0">
        <references count="2">
          <reference field="2" count="1" defaultSubtotal="1">
            <x v="104"/>
          </reference>
          <reference field="1" count="1" selected="0">
            <x v="5"/>
          </reference>
        </references>
      </pivotArea>
    </format>
    <format dxfId="2092">
      <pivotArea dataOnly="0" labelOnly="1" fieldPosition="0">
        <references count="2">
          <reference field="2" count="1" defaultSubtotal="1">
            <x v="108"/>
          </reference>
          <reference field="1" count="1" selected="0">
            <x v="5"/>
          </reference>
        </references>
      </pivotArea>
    </format>
    <format dxfId="2093">
      <pivotArea dataOnly="0" labelOnly="1" fieldPosition="0">
        <references count="2">
          <reference field="2" count="1" defaultSubtotal="1">
            <x v="112"/>
          </reference>
          <reference field="1" count="1" selected="0">
            <x v="5"/>
          </reference>
        </references>
      </pivotArea>
    </format>
    <format dxfId="2094">
      <pivotArea dataOnly="0" labelOnly="1" fieldPosition="0">
        <references count="2">
          <reference field="2" count="1" defaultSubtotal="1">
            <x v="113"/>
          </reference>
          <reference field="1" count="1" selected="0">
            <x v="5"/>
          </reference>
        </references>
      </pivotArea>
    </format>
    <format dxfId="2095">
      <pivotArea dataOnly="0" labelOnly="1" fieldPosition="0">
        <references count="2">
          <reference field="2" count="1" defaultSubtotal="1">
            <x v="117"/>
          </reference>
          <reference field="1" count="1" selected="0">
            <x v="5"/>
          </reference>
        </references>
      </pivotArea>
    </format>
    <format dxfId="2096">
      <pivotArea dataOnly="0" labelOnly="1" fieldPosition="0">
        <references count="2">
          <reference field="2" count="1" defaultSubtotal="1">
            <x v="119"/>
          </reference>
          <reference field="1" count="1" selected="0">
            <x v="5"/>
          </reference>
        </references>
      </pivotArea>
    </format>
    <format dxfId="2097">
      <pivotArea dataOnly="0" labelOnly="1" fieldPosition="0">
        <references count="2">
          <reference field="2" count="1" defaultSubtotal="1">
            <x v="20"/>
          </reference>
          <reference field="1" count="1" selected="0">
            <x v="6"/>
          </reference>
        </references>
      </pivotArea>
    </format>
    <format dxfId="2098">
      <pivotArea dataOnly="0" labelOnly="1" fieldPosition="0">
        <references count="2">
          <reference field="2" count="1" defaultSubtotal="1">
            <x v="101"/>
          </reference>
          <reference field="1" count="1" selected="0">
            <x v="6"/>
          </reference>
        </references>
      </pivotArea>
    </format>
    <format dxfId="2099">
      <pivotArea dataOnly="0" labelOnly="1" fieldPosition="0">
        <references count="2">
          <reference field="2" count="1" defaultSubtotal="1">
            <x v="114"/>
          </reference>
          <reference field="1" count="1" selected="0">
            <x v="6"/>
          </reference>
        </references>
      </pivotArea>
    </format>
    <format dxfId="2100">
      <pivotArea dataOnly="0" labelOnly="1" fieldPosition="0">
        <references count="2">
          <reference field="2" count="1" defaultSubtotal="1">
            <x v="116"/>
          </reference>
          <reference field="1" count="1" selected="0">
            <x v="6"/>
          </reference>
        </references>
      </pivotArea>
    </format>
    <format dxfId="2101">
      <pivotArea dataOnly="0" labelOnly="1" fieldPosition="0">
        <references count="2">
          <reference field="2" count="1" defaultSubtotal="1">
            <x v="2"/>
          </reference>
          <reference field="1" count="1" selected="0">
            <x v="7"/>
          </reference>
        </references>
      </pivotArea>
    </format>
    <format dxfId="2102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2103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2104">
      <pivotArea dataOnly="0" labelOnly="1" fieldPosition="0">
        <references count="2">
          <reference field="2" count="1" defaultSubtotal="1">
            <x v="6"/>
          </reference>
          <reference field="1" count="1" selected="0">
            <x v="7"/>
          </reference>
        </references>
      </pivotArea>
    </format>
    <format dxfId="2105">
      <pivotArea dataOnly="0" labelOnly="1" fieldPosition="0">
        <references count="2">
          <reference field="2" count="1" defaultSubtotal="1">
            <x v="14"/>
          </reference>
          <reference field="1" count="1" selected="0">
            <x v="7"/>
          </reference>
        </references>
      </pivotArea>
    </format>
    <format dxfId="2106">
      <pivotArea dataOnly="0" labelOnly="1" fieldPosition="0">
        <references count="2">
          <reference field="2" count="1" defaultSubtotal="1">
            <x v="17"/>
          </reference>
          <reference field="1" count="1" selected="0">
            <x v="7"/>
          </reference>
        </references>
      </pivotArea>
    </format>
    <format dxfId="2107">
      <pivotArea dataOnly="0" labelOnly="1" fieldPosition="0">
        <references count="2">
          <reference field="2" count="1" defaultSubtotal="1">
            <x v="22"/>
          </reference>
          <reference field="1" count="1" selected="0">
            <x v="7"/>
          </reference>
        </references>
      </pivotArea>
    </format>
    <format dxfId="2108">
      <pivotArea dataOnly="0" labelOnly="1" fieldPosition="0">
        <references count="2">
          <reference field="2" count="1" defaultSubtotal="1">
            <x v="30"/>
          </reference>
          <reference field="1" count="1" selected="0">
            <x v="7"/>
          </reference>
        </references>
      </pivotArea>
    </format>
    <format dxfId="2109">
      <pivotArea dataOnly="0" labelOnly="1" fieldPosition="0">
        <references count="2">
          <reference field="2" count="1" defaultSubtotal="1">
            <x v="39"/>
          </reference>
          <reference field="1" count="1" selected="0">
            <x v="7"/>
          </reference>
        </references>
      </pivotArea>
    </format>
    <format dxfId="2110">
      <pivotArea dataOnly="0" labelOnly="1" fieldPosition="0">
        <references count="2">
          <reference field="2" count="1" defaultSubtotal="1">
            <x v="45"/>
          </reference>
          <reference field="1" count="1" selected="0">
            <x v="7"/>
          </reference>
        </references>
      </pivotArea>
    </format>
    <format dxfId="2111">
      <pivotArea dataOnly="0" labelOnly="1" fieldPosition="0">
        <references count="2">
          <reference field="2" count="1" defaultSubtotal="1">
            <x v="51"/>
          </reference>
          <reference field="1" count="1" selected="0">
            <x v="7"/>
          </reference>
        </references>
      </pivotArea>
    </format>
    <format dxfId="2112">
      <pivotArea dataOnly="0" labelOnly="1" fieldPosition="0">
        <references count="2">
          <reference field="2" count="1" defaultSubtotal="1">
            <x v="74"/>
          </reference>
          <reference field="1" count="1" selected="0">
            <x v="7"/>
          </reference>
        </references>
      </pivotArea>
    </format>
    <format dxfId="2113">
      <pivotArea dataOnly="0" labelOnly="1" fieldPosition="0">
        <references count="2">
          <reference field="2" count="1" defaultSubtotal="1">
            <x v="78"/>
          </reference>
          <reference field="1" count="1" selected="0">
            <x v="7"/>
          </reference>
        </references>
      </pivotArea>
    </format>
    <format dxfId="2114">
      <pivotArea dataOnly="0" labelOnly="1" fieldPosition="0">
        <references count="2">
          <reference field="2" count="1" defaultSubtotal="1">
            <x v="86"/>
          </reference>
          <reference field="1" count="1" selected="0">
            <x v="7"/>
          </reference>
        </references>
      </pivotArea>
    </format>
    <format dxfId="2115">
      <pivotArea dataOnly="0" labelOnly="1" fieldPosition="0">
        <references count="2">
          <reference field="2" count="1" defaultSubtotal="1">
            <x v="8"/>
          </reference>
          <reference field="1" count="1" selected="0">
            <x v="8"/>
          </reference>
        </references>
      </pivotArea>
    </format>
    <format dxfId="2116">
      <pivotArea dataOnly="0" labelOnly="1" fieldPosition="0">
        <references count="2">
          <reference field="2" count="1" defaultSubtotal="1">
            <x v="9"/>
          </reference>
          <reference field="1" count="1" selected="0">
            <x v="8"/>
          </reference>
        </references>
      </pivotArea>
    </format>
    <format dxfId="2117">
      <pivotArea dataOnly="0" labelOnly="1" fieldPosition="0">
        <references count="2">
          <reference field="2" count="1" defaultSubtotal="1">
            <x v="11"/>
          </reference>
          <reference field="1" count="1" selected="0">
            <x v="8"/>
          </reference>
        </references>
      </pivotArea>
    </format>
    <format dxfId="2118">
      <pivotArea dataOnly="0" labelOnly="1" fieldPosition="0">
        <references count="2">
          <reference field="2" count="1" defaultSubtotal="1">
            <x v="12"/>
          </reference>
          <reference field="1" count="1" selected="0">
            <x v="8"/>
          </reference>
        </references>
      </pivotArea>
    </format>
    <format dxfId="2119">
      <pivotArea dataOnly="0" labelOnly="1" fieldPosition="0">
        <references count="2">
          <reference field="2" count="1" defaultSubtotal="1">
            <x v="23"/>
          </reference>
          <reference field="1" count="1" selected="0">
            <x v="8"/>
          </reference>
        </references>
      </pivotArea>
    </format>
    <format dxfId="2120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2121">
      <pivotArea dataOnly="0" labelOnly="1" fieldPosition="0">
        <references count="2">
          <reference field="2" count="1" defaultSubtotal="1">
            <x v="32"/>
          </reference>
          <reference field="1" count="1" selected="0">
            <x v="8"/>
          </reference>
        </references>
      </pivotArea>
    </format>
    <format dxfId="2122">
      <pivotArea dataOnly="0" labelOnly="1" fieldPosition="0">
        <references count="2">
          <reference field="2" count="1" defaultSubtotal="1">
            <x v="42"/>
          </reference>
          <reference field="1" count="1" selected="0">
            <x v="8"/>
          </reference>
        </references>
      </pivotArea>
    </format>
    <format dxfId="2123">
      <pivotArea dataOnly="0" labelOnly="1" fieldPosition="0">
        <references count="2">
          <reference field="2" count="1" defaultSubtotal="1">
            <x v="56"/>
          </reference>
          <reference field="1" count="1" selected="0">
            <x v="8"/>
          </reference>
        </references>
      </pivotArea>
    </format>
    <format dxfId="2124">
      <pivotArea dataOnly="0" labelOnly="1" fieldPosition="0">
        <references count="2">
          <reference field="2" count="1" defaultSubtotal="1">
            <x v="61"/>
          </reference>
          <reference field="1" count="1" selected="0">
            <x v="8"/>
          </reference>
        </references>
      </pivotArea>
    </format>
    <format dxfId="2125">
      <pivotArea dataOnly="0" labelOnly="1" fieldPosition="0">
        <references count="2">
          <reference field="2" count="1" defaultSubtotal="1">
            <x v="64"/>
          </reference>
          <reference field="1" count="1" selected="0">
            <x v="8"/>
          </reference>
        </references>
      </pivotArea>
    </format>
    <format dxfId="2126">
      <pivotArea dataOnly="0" labelOnly="1" fieldPosition="0">
        <references count="2">
          <reference field="2" count="1" defaultSubtotal="1">
            <x v="69"/>
          </reference>
          <reference field="1" count="1" selected="0">
            <x v="8"/>
          </reference>
        </references>
      </pivotArea>
    </format>
    <format dxfId="2127">
      <pivotArea dataOnly="0" labelOnly="1" fieldPosition="0">
        <references count="2">
          <reference field="2" count="1" defaultSubtotal="1">
            <x v="75"/>
          </reference>
          <reference field="1" count="1" selected="0">
            <x v="8"/>
          </reference>
        </references>
      </pivotArea>
    </format>
    <format dxfId="2128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2129">
      <pivotArea dataOnly="0" labelOnly="1" fieldPosition="0">
        <references count="2">
          <reference field="2" count="1" defaultSubtotal="1">
            <x v="79"/>
          </reference>
          <reference field="1" count="1" selected="0">
            <x v="8"/>
          </reference>
        </references>
      </pivotArea>
    </format>
    <format dxfId="2130">
      <pivotArea dataOnly="0" labelOnly="1" fieldPosition="0">
        <references count="2">
          <reference field="2" count="1" defaultSubtotal="1">
            <x v="111"/>
          </reference>
          <reference field="1" count="1" selected="0">
            <x v="8"/>
          </reference>
        </references>
      </pivotArea>
    </format>
    <format dxfId="2131">
      <pivotArea dataOnly="0" labelOnly="1" fieldPosition="0">
        <references count="2">
          <reference field="2" count="1" defaultSubtotal="1">
            <x v="15"/>
          </reference>
          <reference field="1" count="1" selected="0">
            <x v="9"/>
          </reference>
        </references>
      </pivotArea>
    </format>
    <format dxfId="2132">
      <pivotArea dataOnly="0" labelOnly="1" fieldPosition="0">
        <references count="2">
          <reference field="2" count="1" defaultSubtotal="1">
            <x v="5"/>
          </reference>
          <reference field="1" count="1" selected="0">
            <x v="10"/>
          </reference>
        </references>
      </pivotArea>
    </format>
    <format dxfId="2133">
      <pivotArea dataOnly="0" labelOnly="1" fieldPosition="0">
        <references count="2">
          <reference field="2" count="1" defaultSubtotal="1">
            <x v="19"/>
          </reference>
          <reference field="1" count="1" selected="0">
            <x v="10"/>
          </reference>
        </references>
      </pivotArea>
    </format>
    <format dxfId="2134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2135">
      <pivotArea dataOnly="0" labelOnly="1" fieldPosition="0">
        <references count="2">
          <reference field="2" count="1" defaultSubtotal="1">
            <x v="31"/>
          </reference>
          <reference field="1" count="1" selected="0">
            <x v="10"/>
          </reference>
        </references>
      </pivotArea>
    </format>
    <format dxfId="2136">
      <pivotArea dataOnly="0" labelOnly="1" fieldPosition="0">
        <references count="2">
          <reference field="2" count="1" defaultSubtotal="1">
            <x v="33"/>
          </reference>
          <reference field="1" count="1" selected="0">
            <x v="10"/>
          </reference>
        </references>
      </pivotArea>
    </format>
    <format dxfId="2137">
      <pivotArea dataOnly="0" labelOnly="1" fieldPosition="0">
        <references count="2">
          <reference field="2" count="1" defaultSubtotal="1">
            <x v="35"/>
          </reference>
          <reference field="1" count="1" selected="0">
            <x v="10"/>
          </reference>
        </references>
      </pivotArea>
    </format>
    <format dxfId="2138">
      <pivotArea dataOnly="0" labelOnly="1" fieldPosition="0">
        <references count="2">
          <reference field="2" count="1" defaultSubtotal="1">
            <x v="38"/>
          </reference>
          <reference field="1" count="1" selected="0">
            <x v="10"/>
          </reference>
        </references>
      </pivotArea>
    </format>
    <format dxfId="2139">
      <pivotArea dataOnly="0" labelOnly="1" fieldPosition="0">
        <references count="2">
          <reference field="2" count="1" defaultSubtotal="1">
            <x v="44"/>
          </reference>
          <reference field="1" count="1" selected="0">
            <x v="10"/>
          </reference>
        </references>
      </pivotArea>
    </format>
    <format dxfId="2140">
      <pivotArea dataOnly="0" labelOnly="1" fieldPosition="0">
        <references count="2">
          <reference field="2" count="1" defaultSubtotal="1">
            <x v="52"/>
          </reference>
          <reference field="1" count="1" selected="0">
            <x v="10"/>
          </reference>
        </references>
      </pivotArea>
    </format>
    <format dxfId="2141">
      <pivotArea dataOnly="0" labelOnly="1" fieldPosition="0">
        <references count="2">
          <reference field="2" count="1" defaultSubtotal="1">
            <x v="60"/>
          </reference>
          <reference field="1" count="1" selected="0">
            <x v="10"/>
          </reference>
        </references>
      </pivotArea>
    </format>
    <format dxfId="2142">
      <pivotArea dataOnly="0" labelOnly="1" fieldPosition="0">
        <references count="2">
          <reference field="2" count="1" defaultSubtotal="1">
            <x v="76"/>
          </reference>
          <reference field="1" count="1" selected="0">
            <x v="10"/>
          </reference>
        </references>
      </pivotArea>
    </format>
    <format dxfId="2143">
      <pivotArea dataOnly="0" labelOnly="1" fieldPosition="0">
        <references count="2">
          <reference field="2" count="1" defaultSubtotal="1">
            <x v="80"/>
          </reference>
          <reference field="1" count="1" selected="0">
            <x v="10"/>
          </reference>
        </references>
      </pivotArea>
    </format>
    <format dxfId="2144">
      <pivotArea dataOnly="0" labelOnly="1" fieldPosition="0">
        <references count="2">
          <reference field="2" count="1" defaultSubtotal="1">
            <x v="85"/>
          </reference>
          <reference field="1" count="1" selected="0">
            <x v="10"/>
          </reference>
        </references>
      </pivotArea>
    </format>
    <format dxfId="2145">
      <pivotArea dataOnly="0" labelOnly="1" fieldPosition="0">
        <references count="2">
          <reference field="2" count="1" defaultSubtotal="1">
            <x v="106"/>
          </reference>
          <reference field="1" count="1" selected="0">
            <x v="10"/>
          </reference>
        </references>
      </pivotArea>
    </format>
    <format dxfId="2146">
      <pivotArea dataOnly="0" labelOnly="1" fieldPosition="0">
        <references count="2">
          <reference field="2" count="1" defaultSubtotal="1">
            <x v="110"/>
          </reference>
          <reference field="1" count="1" selected="0">
            <x v="10"/>
          </reference>
        </references>
      </pivotArea>
    </format>
    <format dxfId="2147">
      <pivotArea dataOnly="0" labelOnly="1" fieldPosition="0">
        <references count="2">
          <reference field="2" count="1" defaultSubtotal="1">
            <x v="7"/>
          </reference>
          <reference field="1" count="1" selected="0">
            <x v="11"/>
          </reference>
        </references>
      </pivotArea>
    </format>
    <format dxfId="2148">
      <pivotArea dataOnly="0" labelOnly="1" fieldPosition="0">
        <references count="2">
          <reference field="2" count="1" defaultSubtotal="1">
            <x v="18"/>
          </reference>
          <reference field="1" count="1" selected="0">
            <x v="11"/>
          </reference>
        </references>
      </pivotArea>
    </format>
    <format dxfId="2149">
      <pivotArea dataOnly="0" labelOnly="1" fieldPosition="0">
        <references count="2">
          <reference field="2" count="1" defaultSubtotal="1">
            <x v="34"/>
          </reference>
          <reference field="1" count="1" selected="0">
            <x v="11"/>
          </reference>
        </references>
      </pivotArea>
    </format>
    <format dxfId="2150">
      <pivotArea dataOnly="0" labelOnly="1" fieldPosition="0">
        <references count="2">
          <reference field="2" count="1" defaultSubtotal="1">
            <x v="59"/>
          </reference>
          <reference field="1" count="1" selected="0">
            <x v="11"/>
          </reference>
        </references>
      </pivotArea>
    </format>
    <format dxfId="2151">
      <pivotArea dataOnly="0" labelOnly="1" fieldPosition="0">
        <references count="2">
          <reference field="2" count="1" defaultSubtotal="1">
            <x v="62"/>
          </reference>
          <reference field="1" count="1" selected="0">
            <x v="11"/>
          </reference>
        </references>
      </pivotArea>
    </format>
    <format dxfId="2152">
      <pivotArea dataOnly="0" labelOnly="1" fieldPosition="0">
        <references count="2">
          <reference field="2" count="1" defaultSubtotal="1">
            <x v="71"/>
          </reference>
          <reference field="1" count="1" selected="0">
            <x v="11"/>
          </reference>
        </references>
      </pivotArea>
    </format>
    <format dxfId="2153">
      <pivotArea dataOnly="0" labelOnly="1" fieldPosition="0">
        <references count="2">
          <reference field="2" count="1" defaultSubtotal="1">
            <x v="109"/>
          </reference>
          <reference field="1" count="1" selected="0">
            <x v="11"/>
          </reference>
        </references>
      </pivotArea>
    </format>
    <format dxfId="2154">
      <pivotArea dataOnly="0" labelOnly="1" fieldPosition="0">
        <references count="2">
          <reference field="2" count="1" defaultSubtotal="1">
            <x v="16"/>
          </reference>
          <reference field="1" count="1" selected="0">
            <x v="12"/>
          </reference>
        </references>
      </pivotArea>
    </format>
    <format dxfId="2155">
      <pivotArea dataOnly="0" labelOnly="1" fieldPosition="0">
        <references count="2">
          <reference field="2" count="1" defaultSubtotal="1">
            <x v="37"/>
          </reference>
          <reference field="1" count="1" selected="0">
            <x v="12"/>
          </reference>
        </references>
      </pivotArea>
    </format>
    <format dxfId="2156">
      <pivotArea dataOnly="0" labelOnly="1" fieldPosition="0">
        <references count="2">
          <reference field="2" count="1" defaultSubtotal="1">
            <x v="73"/>
          </reference>
          <reference field="1" count="1" selected="0">
            <x v="13"/>
          </reference>
        </references>
      </pivotArea>
    </format>
    <format dxfId="2157">
      <pivotArea dataOnly="0" labelOnly="1" fieldPosition="0">
        <references count="2">
          <reference field="2" count="1" defaultSubtotal="1">
            <x v="24"/>
          </reference>
          <reference field="1" count="1" selected="0">
            <x v="14"/>
          </reference>
        </references>
      </pivotArea>
    </format>
    <format dxfId="2158">
      <pivotArea dataOnly="0" labelOnly="1" fieldPosition="0">
        <references count="2">
          <reference field="2" count="1" defaultSubtotal="1">
            <x v="25"/>
          </reference>
          <reference field="1" count="1" selected="0">
            <x v="14"/>
          </reference>
        </references>
      </pivotArea>
    </format>
    <format dxfId="2159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2160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2161">
      <pivotArea dataOnly="0" labelOnly="1" fieldPosition="0">
        <references count="2">
          <reference field="2" count="1" defaultSubtotal="1">
            <x v="81"/>
          </reference>
          <reference field="1" count="1" selected="0">
            <x v="14"/>
          </reference>
        </references>
      </pivotArea>
    </format>
    <format dxfId="2162">
      <pivotArea dataOnly="0" labelOnly="1" fieldPosition="0">
        <references count="2">
          <reference field="2" count="1" defaultSubtotal="1">
            <x v="89"/>
          </reference>
          <reference field="1" count="1" selected="0">
            <x v="14"/>
          </reference>
        </references>
      </pivotArea>
    </format>
    <format dxfId="2163">
      <pivotArea dataOnly="0" labelOnly="1" fieldPosition="0">
        <references count="2">
          <reference field="2" count="1" defaultSubtotal="1">
            <x v="93"/>
          </reference>
          <reference field="1" count="1" selected="0">
            <x v="14"/>
          </reference>
        </references>
      </pivotArea>
    </format>
    <format dxfId="2164">
      <pivotArea dataOnly="0" labelOnly="1" fieldPosition="0">
        <references count="2">
          <reference field="2" count="1" defaultSubtotal="1">
            <x v="115"/>
          </reference>
          <reference field="1" count="1" selected="0">
            <x v="14"/>
          </reference>
        </references>
      </pivotArea>
    </format>
    <format dxfId="2165">
      <pivotArea dataOnly="0" labelOnly="1" fieldPosition="0">
        <references count="2">
          <reference field="2" count="1" defaultSubtotal="1">
            <x v="118"/>
          </reference>
          <reference field="1" count="1" selected="0">
            <x v="14"/>
          </reference>
        </references>
      </pivotArea>
    </format>
    <format dxfId="2166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2167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2168">
      <pivotArea collapsedLevelsAreSubtotals="1" fieldPosition="0">
        <references count="2">
          <reference field="2" count="1" selected="0" defaultSubtotal="1">
            <x v="10"/>
          </reference>
          <reference field="1" count="1" selected="0">
            <x v="2"/>
          </reference>
        </references>
      </pivotArea>
    </format>
    <format dxfId="2169">
      <pivotArea collapsedLevelsAreSubtotals="1" fieldPosition="0">
        <references count="2">
          <reference field="2" count="1" selected="0" defaultSubtotal="1">
            <x v="49"/>
          </reference>
          <reference field="1" count="1" selected="0">
            <x v="2"/>
          </reference>
        </references>
      </pivotArea>
    </format>
    <format dxfId="2170">
      <pivotArea collapsedLevelsAreSubtotals="1" fieldPosition="0">
        <references count="2">
          <reference field="2" count="1" selected="0" defaultSubtotal="1">
            <x v="36"/>
          </reference>
          <reference field="1" count="1" selected="0">
            <x v="3"/>
          </reference>
        </references>
      </pivotArea>
    </format>
    <format dxfId="2171">
      <pivotArea collapsedLevelsAreSubtotals="1" fieldPosition="0">
        <references count="2">
          <reference field="2" count="1" selected="0" defaultSubtotal="1">
            <x v="21"/>
          </reference>
          <reference field="1" count="1" selected="0">
            <x v="4"/>
          </reference>
        </references>
      </pivotArea>
    </format>
    <format dxfId="2172">
      <pivotArea collapsedLevelsAreSubtotals="1" fieldPosition="0">
        <references count="2">
          <reference field="2" count="1" selected="0" defaultSubtotal="1">
            <x v="26"/>
          </reference>
          <reference field="1" count="1" selected="0">
            <x v="5"/>
          </reference>
        </references>
      </pivotArea>
    </format>
    <format dxfId="2173">
      <pivotArea collapsedLevelsAreSubtotals="1" fieldPosition="0">
        <references count="2">
          <reference field="2" count="1" selected="0" defaultSubtotal="1">
            <x v="40"/>
          </reference>
          <reference field="1" count="1" selected="0">
            <x v="5"/>
          </reference>
        </references>
      </pivotArea>
    </format>
    <format dxfId="2174">
      <pivotArea collapsedLevelsAreSubtotals="1" fieldPosition="0">
        <references count="2">
          <reference field="2" count="1" selected="0" defaultSubtotal="1">
            <x v="53"/>
          </reference>
          <reference field="1" count="1" selected="0">
            <x v="5"/>
          </reference>
        </references>
      </pivotArea>
    </format>
    <format dxfId="2175">
      <pivotArea collapsedLevelsAreSubtotals="1" fieldPosition="0">
        <references count="2">
          <reference field="2" count="1" selected="0" defaultSubtotal="1">
            <x v="58"/>
          </reference>
          <reference field="1" count="1" selected="0">
            <x v="5"/>
          </reference>
        </references>
      </pivotArea>
    </format>
    <format dxfId="2176">
      <pivotArea collapsedLevelsAreSubtotals="1" fieldPosition="0">
        <references count="2">
          <reference field="2" count="1" selected="0" defaultSubtotal="1">
            <x v="70"/>
          </reference>
          <reference field="1" count="1" selected="0">
            <x v="5"/>
          </reference>
        </references>
      </pivotArea>
    </format>
    <format dxfId="2177">
      <pivotArea collapsedLevelsAreSubtotals="1" fieldPosition="0">
        <references count="2">
          <reference field="2" count="1" selected="0" defaultSubtotal="1">
            <x v="100"/>
          </reference>
          <reference field="1" count="1" selected="0">
            <x v="5"/>
          </reference>
        </references>
      </pivotArea>
    </format>
    <format dxfId="2178">
      <pivotArea collapsedLevelsAreSubtotals="1" fieldPosition="0">
        <references count="2">
          <reference field="2" count="1" selected="0" defaultSubtotal="1">
            <x v="102"/>
          </reference>
          <reference field="1" count="1" selected="0">
            <x v="5"/>
          </reference>
        </references>
      </pivotArea>
    </format>
    <format dxfId="2179">
      <pivotArea collapsedLevelsAreSubtotals="1" fieldPosition="0">
        <references count="2">
          <reference field="2" count="1" selected="0" defaultSubtotal="1">
            <x v="104"/>
          </reference>
          <reference field="1" count="1" selected="0">
            <x v="5"/>
          </reference>
        </references>
      </pivotArea>
    </format>
    <format dxfId="2180">
      <pivotArea collapsedLevelsAreSubtotals="1" fieldPosition="0">
        <references count="2">
          <reference field="2" count="1" selected="0" defaultSubtotal="1">
            <x v="108"/>
          </reference>
          <reference field="1" count="1" selected="0">
            <x v="5"/>
          </reference>
        </references>
      </pivotArea>
    </format>
    <format dxfId="2181">
      <pivotArea collapsedLevelsAreSubtotals="1" fieldPosition="0">
        <references count="2">
          <reference field="2" count="1" selected="0" defaultSubtotal="1">
            <x v="112"/>
          </reference>
          <reference field="1" count="1" selected="0">
            <x v="5"/>
          </reference>
        </references>
      </pivotArea>
    </format>
    <format dxfId="2182">
      <pivotArea collapsedLevelsAreSubtotals="1" fieldPosition="0">
        <references count="2">
          <reference field="2" count="1" selected="0" defaultSubtotal="1">
            <x v="113"/>
          </reference>
          <reference field="1" count="1" selected="0">
            <x v="5"/>
          </reference>
        </references>
      </pivotArea>
    </format>
    <format dxfId="2183">
      <pivotArea collapsedLevelsAreSubtotals="1" fieldPosition="0">
        <references count="2">
          <reference field="2" count="1" selected="0" defaultSubtotal="1">
            <x v="117"/>
          </reference>
          <reference field="1" count="1" selected="0">
            <x v="5"/>
          </reference>
        </references>
      </pivotArea>
    </format>
    <format dxfId="2184">
      <pivotArea collapsedLevelsAreSubtotals="1" fieldPosition="0">
        <references count="2">
          <reference field="2" count="1" selected="0" defaultSubtotal="1">
            <x v="119"/>
          </reference>
          <reference field="1" count="1" selected="0">
            <x v="5"/>
          </reference>
        </references>
      </pivotArea>
    </format>
    <format dxfId="2185">
      <pivotArea collapsedLevelsAreSubtotals="1" fieldPosition="0">
        <references count="2">
          <reference field="2" count="1" selected="0" defaultSubtotal="1">
            <x v="20"/>
          </reference>
          <reference field="1" count="1" selected="0">
            <x v="6"/>
          </reference>
        </references>
      </pivotArea>
    </format>
    <format dxfId="2186">
      <pivotArea collapsedLevelsAreSubtotals="1" fieldPosition="0">
        <references count="2">
          <reference field="2" count="1" selected="0" defaultSubtotal="1">
            <x v="101"/>
          </reference>
          <reference field="1" count="1" selected="0">
            <x v="6"/>
          </reference>
        </references>
      </pivotArea>
    </format>
    <format dxfId="2187">
      <pivotArea collapsedLevelsAreSubtotals="1" fieldPosition="0">
        <references count="2">
          <reference field="2" count="1" selected="0" defaultSubtotal="1">
            <x v="114"/>
          </reference>
          <reference field="1" count="1" selected="0">
            <x v="6"/>
          </reference>
        </references>
      </pivotArea>
    </format>
    <format dxfId="2188">
      <pivotArea collapsedLevelsAreSubtotals="1" fieldPosition="0">
        <references count="2">
          <reference field="2" count="1" selected="0" defaultSubtotal="1">
            <x v="116"/>
          </reference>
          <reference field="1" count="1" selected="0">
            <x v="6"/>
          </reference>
        </references>
      </pivotArea>
    </format>
    <format dxfId="2189">
      <pivotArea collapsedLevelsAreSubtotals="1" fieldPosition="0">
        <references count="2">
          <reference field="2" count="1" selected="0" defaultSubtotal="1">
            <x v="2"/>
          </reference>
          <reference field="1" count="1" selected="0">
            <x v="7"/>
          </reference>
        </references>
      </pivotArea>
    </format>
    <format dxfId="2190">
      <pivotArea collapsedLevelsAreSubtotals="1" fieldPosition="0">
        <references count="2">
          <reference field="2" count="1" selected="0" defaultSubtotal="1">
            <x v="3"/>
          </reference>
          <reference field="1" count="1" selected="0">
            <x v="7"/>
          </reference>
        </references>
      </pivotArea>
    </format>
    <format dxfId="2191">
      <pivotArea collapsedLevelsAreSubtotals="1" fieldPosition="0">
        <references count="2">
          <reference field="2" count="1" selected="0" defaultSubtotal="1">
            <x v="4"/>
          </reference>
          <reference field="1" count="1" selected="0">
            <x v="7"/>
          </reference>
        </references>
      </pivotArea>
    </format>
    <format dxfId="2192">
      <pivotArea collapsedLevelsAreSubtotals="1" fieldPosition="0">
        <references count="2">
          <reference field="2" count="1" selected="0" defaultSubtotal="1">
            <x v="6"/>
          </reference>
          <reference field="1" count="1" selected="0">
            <x v="7"/>
          </reference>
        </references>
      </pivotArea>
    </format>
    <format dxfId="2193">
      <pivotArea collapsedLevelsAreSubtotals="1" fieldPosition="0">
        <references count="2">
          <reference field="2" count="1" selected="0" defaultSubtotal="1">
            <x v="14"/>
          </reference>
          <reference field="1" count="1" selected="0">
            <x v="7"/>
          </reference>
        </references>
      </pivotArea>
    </format>
    <format dxfId="2194">
      <pivotArea collapsedLevelsAreSubtotals="1" fieldPosition="0">
        <references count="2">
          <reference field="2" count="1" selected="0" defaultSubtotal="1">
            <x v="17"/>
          </reference>
          <reference field="1" count="1" selected="0">
            <x v="7"/>
          </reference>
        </references>
      </pivotArea>
    </format>
    <format dxfId="2195">
      <pivotArea collapsedLevelsAreSubtotals="1" fieldPosition="0">
        <references count="2">
          <reference field="2" count="1" selected="0" defaultSubtotal="1">
            <x v="22"/>
          </reference>
          <reference field="1" count="1" selected="0">
            <x v="7"/>
          </reference>
        </references>
      </pivotArea>
    </format>
    <format dxfId="2196">
      <pivotArea collapsedLevelsAreSubtotals="1" fieldPosition="0">
        <references count="2">
          <reference field="2" count="1" selected="0" defaultSubtotal="1">
            <x v="30"/>
          </reference>
          <reference field="1" count="1" selected="0">
            <x v="7"/>
          </reference>
        </references>
      </pivotArea>
    </format>
    <format dxfId="2197">
      <pivotArea collapsedLevelsAreSubtotals="1" fieldPosition="0">
        <references count="2">
          <reference field="2" count="1" selected="0" defaultSubtotal="1">
            <x v="39"/>
          </reference>
          <reference field="1" count="1" selected="0">
            <x v="7"/>
          </reference>
        </references>
      </pivotArea>
    </format>
    <format dxfId="2198">
      <pivotArea collapsedLevelsAreSubtotals="1" fieldPosition="0">
        <references count="2">
          <reference field="2" count="1" selected="0" defaultSubtotal="1">
            <x v="45"/>
          </reference>
          <reference field="1" count="1" selected="0">
            <x v="7"/>
          </reference>
        </references>
      </pivotArea>
    </format>
    <format dxfId="2199">
      <pivotArea collapsedLevelsAreSubtotals="1" fieldPosition="0">
        <references count="2">
          <reference field="2" count="1" selected="0" defaultSubtotal="1">
            <x v="51"/>
          </reference>
          <reference field="1" count="1" selected="0">
            <x v="7"/>
          </reference>
        </references>
      </pivotArea>
    </format>
    <format dxfId="2200">
      <pivotArea collapsedLevelsAreSubtotals="1" fieldPosition="0">
        <references count="2">
          <reference field="2" count="1" selected="0" defaultSubtotal="1">
            <x v="74"/>
          </reference>
          <reference field="1" count="1" selected="0">
            <x v="7"/>
          </reference>
        </references>
      </pivotArea>
    </format>
    <format dxfId="2201">
      <pivotArea collapsedLevelsAreSubtotals="1" fieldPosition="0">
        <references count="2">
          <reference field="2" count="1" selected="0" defaultSubtotal="1">
            <x v="78"/>
          </reference>
          <reference field="1" count="1" selected="0">
            <x v="7"/>
          </reference>
        </references>
      </pivotArea>
    </format>
    <format dxfId="2202">
      <pivotArea collapsedLevelsAreSubtotals="1" fieldPosition="0">
        <references count="2">
          <reference field="2" count="1" selected="0" defaultSubtotal="1">
            <x v="86"/>
          </reference>
          <reference field="1" count="1" selected="0">
            <x v="7"/>
          </reference>
        </references>
      </pivotArea>
    </format>
    <format dxfId="2203">
      <pivotArea collapsedLevelsAreSubtotals="1" fieldPosition="0">
        <references count="2">
          <reference field="2" count="1" selected="0" defaultSubtotal="1">
            <x v="8"/>
          </reference>
          <reference field="1" count="1" selected="0">
            <x v="8"/>
          </reference>
        </references>
      </pivotArea>
    </format>
    <format dxfId="2204">
      <pivotArea collapsedLevelsAreSubtotals="1" fieldPosition="0">
        <references count="2">
          <reference field="2" count="1" selected="0" defaultSubtotal="1">
            <x v="9"/>
          </reference>
          <reference field="1" count="1" selected="0">
            <x v="8"/>
          </reference>
        </references>
      </pivotArea>
    </format>
    <format dxfId="2205">
      <pivotArea collapsedLevelsAreSubtotals="1" fieldPosition="0">
        <references count="2">
          <reference field="2" count="1" selected="0" defaultSubtotal="1">
            <x v="11"/>
          </reference>
          <reference field="1" count="1" selected="0">
            <x v="8"/>
          </reference>
        </references>
      </pivotArea>
    </format>
    <format dxfId="2206">
      <pivotArea collapsedLevelsAreSubtotals="1" fieldPosition="0">
        <references count="2">
          <reference field="2" count="1" selected="0" defaultSubtotal="1">
            <x v="12"/>
          </reference>
          <reference field="1" count="1" selected="0">
            <x v="8"/>
          </reference>
        </references>
      </pivotArea>
    </format>
    <format dxfId="2207">
      <pivotArea collapsedLevelsAreSubtotals="1" fieldPosition="0">
        <references count="2">
          <reference field="2" count="1" selected="0" defaultSubtotal="1">
            <x v="23"/>
          </reference>
          <reference field="1" count="1" selected="0">
            <x v="8"/>
          </reference>
        </references>
      </pivotArea>
    </format>
    <format dxfId="2208">
      <pivotArea collapsedLevelsAreSubtotals="1" fieldPosition="0">
        <references count="2">
          <reference field="2" count="1" selected="0" defaultSubtotal="1">
            <x v="29"/>
          </reference>
          <reference field="1" count="1" selected="0">
            <x v="8"/>
          </reference>
        </references>
      </pivotArea>
    </format>
    <format dxfId="2209">
      <pivotArea collapsedLevelsAreSubtotals="1" fieldPosition="0">
        <references count="2">
          <reference field="2" count="1" selected="0" defaultSubtotal="1">
            <x v="32"/>
          </reference>
          <reference field="1" count="1" selected="0">
            <x v="8"/>
          </reference>
        </references>
      </pivotArea>
    </format>
    <format dxfId="2210">
      <pivotArea collapsedLevelsAreSubtotals="1" fieldPosition="0">
        <references count="2">
          <reference field="2" count="1" selected="0" defaultSubtotal="1">
            <x v="42"/>
          </reference>
          <reference field="1" count="1" selected="0">
            <x v="8"/>
          </reference>
        </references>
      </pivotArea>
    </format>
    <format dxfId="2211">
      <pivotArea collapsedLevelsAreSubtotals="1" fieldPosition="0">
        <references count="2">
          <reference field="2" count="1" selected="0" defaultSubtotal="1">
            <x v="56"/>
          </reference>
          <reference field="1" count="1" selected="0">
            <x v="8"/>
          </reference>
        </references>
      </pivotArea>
    </format>
    <format dxfId="2212">
      <pivotArea collapsedLevelsAreSubtotals="1" fieldPosition="0">
        <references count="2">
          <reference field="2" count="1" selected="0" defaultSubtotal="1">
            <x v="61"/>
          </reference>
          <reference field="1" count="1" selected="0">
            <x v="8"/>
          </reference>
        </references>
      </pivotArea>
    </format>
    <format dxfId="2213">
      <pivotArea collapsedLevelsAreSubtotals="1" fieldPosition="0">
        <references count="2">
          <reference field="2" count="1" selected="0" defaultSubtotal="1">
            <x v="64"/>
          </reference>
          <reference field="1" count="1" selected="0">
            <x v="8"/>
          </reference>
        </references>
      </pivotArea>
    </format>
    <format dxfId="2214">
      <pivotArea collapsedLevelsAreSubtotals="1" fieldPosition="0">
        <references count="2">
          <reference field="2" count="1" selected="0" defaultSubtotal="1">
            <x v="69"/>
          </reference>
          <reference field="1" count="1" selected="0">
            <x v="8"/>
          </reference>
        </references>
      </pivotArea>
    </format>
    <format dxfId="2215">
      <pivotArea collapsedLevelsAreSubtotals="1" fieldPosition="0">
        <references count="2">
          <reference field="2" count="1" selected="0" defaultSubtotal="1">
            <x v="75"/>
          </reference>
          <reference field="1" count="1" selected="0">
            <x v="8"/>
          </reference>
        </references>
      </pivotArea>
    </format>
    <format dxfId="2216">
      <pivotArea collapsedLevelsAreSubtotals="1" fieldPosition="0">
        <references count="2">
          <reference field="2" count="1" selected="0" defaultSubtotal="1">
            <x v="77"/>
          </reference>
          <reference field="1" count="1" selected="0">
            <x v="8"/>
          </reference>
        </references>
      </pivotArea>
    </format>
    <format dxfId="2217">
      <pivotArea collapsedLevelsAreSubtotals="1" fieldPosition="0">
        <references count="2">
          <reference field="2" count="1" selected="0" defaultSubtotal="1">
            <x v="79"/>
          </reference>
          <reference field="1" count="1" selected="0">
            <x v="8"/>
          </reference>
        </references>
      </pivotArea>
    </format>
    <format dxfId="2218">
      <pivotArea collapsedLevelsAreSubtotals="1" fieldPosition="0">
        <references count="2">
          <reference field="2" count="1" selected="0" defaultSubtotal="1">
            <x v="111"/>
          </reference>
          <reference field="1" count="1" selected="0">
            <x v="8"/>
          </reference>
        </references>
      </pivotArea>
    </format>
    <format dxfId="2219">
      <pivotArea collapsedLevelsAreSubtotals="1" fieldPosition="0">
        <references count="2">
          <reference field="2" count="1" selected="0" defaultSubtotal="1">
            <x v="15"/>
          </reference>
          <reference field="1" count="1" selected="0">
            <x v="9"/>
          </reference>
        </references>
      </pivotArea>
    </format>
    <format dxfId="2220">
      <pivotArea collapsedLevelsAreSubtotals="1" fieldPosition="0">
        <references count="2">
          <reference field="2" count="1" selected="0" defaultSubtotal="1">
            <x v="5"/>
          </reference>
          <reference field="1" count="1" selected="0">
            <x v="10"/>
          </reference>
        </references>
      </pivotArea>
    </format>
    <format dxfId="2221">
      <pivotArea collapsedLevelsAreSubtotals="1" fieldPosition="0">
        <references count="2">
          <reference field="2" count="1" selected="0" defaultSubtotal="1">
            <x v="19"/>
          </reference>
          <reference field="1" count="1" selected="0">
            <x v="10"/>
          </reference>
        </references>
      </pivotArea>
    </format>
    <format dxfId="2222">
      <pivotArea collapsedLevelsAreSubtotals="1" fieldPosition="0">
        <references count="2">
          <reference field="2" count="1" selected="0" defaultSubtotal="1">
            <x v="28"/>
          </reference>
          <reference field="1" count="1" selected="0">
            <x v="10"/>
          </reference>
        </references>
      </pivotArea>
    </format>
    <format dxfId="2223">
      <pivotArea collapsedLevelsAreSubtotals="1" fieldPosition="0">
        <references count="2">
          <reference field="2" count="1" selected="0" defaultSubtotal="1">
            <x v="31"/>
          </reference>
          <reference field="1" count="1" selected="0">
            <x v="10"/>
          </reference>
        </references>
      </pivotArea>
    </format>
    <format dxfId="2224">
      <pivotArea collapsedLevelsAreSubtotals="1" fieldPosition="0">
        <references count="2">
          <reference field="2" count="1" selected="0" defaultSubtotal="1">
            <x v="33"/>
          </reference>
          <reference field="1" count="1" selected="0">
            <x v="10"/>
          </reference>
        </references>
      </pivotArea>
    </format>
    <format dxfId="2225">
      <pivotArea collapsedLevelsAreSubtotals="1" fieldPosition="0">
        <references count="2">
          <reference field="2" count="1" selected="0" defaultSubtotal="1">
            <x v="35"/>
          </reference>
          <reference field="1" count="1" selected="0">
            <x v="10"/>
          </reference>
        </references>
      </pivotArea>
    </format>
    <format dxfId="2226">
      <pivotArea collapsedLevelsAreSubtotals="1" fieldPosition="0">
        <references count="2">
          <reference field="2" count="1" selected="0" defaultSubtotal="1">
            <x v="38"/>
          </reference>
          <reference field="1" count="1" selected="0">
            <x v="10"/>
          </reference>
        </references>
      </pivotArea>
    </format>
    <format dxfId="2227">
      <pivotArea collapsedLevelsAreSubtotals="1" fieldPosition="0">
        <references count="2">
          <reference field="2" count="1" selected="0" defaultSubtotal="1">
            <x v="44"/>
          </reference>
          <reference field="1" count="1" selected="0">
            <x v="10"/>
          </reference>
        </references>
      </pivotArea>
    </format>
    <format dxfId="2228">
      <pivotArea collapsedLevelsAreSubtotals="1" fieldPosition="0">
        <references count="2">
          <reference field="2" count="1" selected="0" defaultSubtotal="1">
            <x v="52"/>
          </reference>
          <reference field="1" count="1" selected="0">
            <x v="10"/>
          </reference>
        </references>
      </pivotArea>
    </format>
    <format dxfId="2229">
      <pivotArea collapsedLevelsAreSubtotals="1" fieldPosition="0">
        <references count="2">
          <reference field="2" count="1" selected="0" defaultSubtotal="1">
            <x v="60"/>
          </reference>
          <reference field="1" count="1" selected="0">
            <x v="10"/>
          </reference>
        </references>
      </pivotArea>
    </format>
    <format dxfId="2230">
      <pivotArea collapsedLevelsAreSubtotals="1" fieldPosition="0">
        <references count="2">
          <reference field="2" count="1" selected="0" defaultSubtotal="1">
            <x v="76"/>
          </reference>
          <reference field="1" count="1" selected="0">
            <x v="10"/>
          </reference>
        </references>
      </pivotArea>
    </format>
    <format dxfId="2231">
      <pivotArea collapsedLevelsAreSubtotals="1" fieldPosition="0">
        <references count="2">
          <reference field="2" count="1" selected="0" defaultSubtotal="1">
            <x v="80"/>
          </reference>
          <reference field="1" count="1" selected="0">
            <x v="10"/>
          </reference>
        </references>
      </pivotArea>
    </format>
    <format dxfId="2232">
      <pivotArea collapsedLevelsAreSubtotals="1" fieldPosition="0">
        <references count="2">
          <reference field="2" count="1" selected="0" defaultSubtotal="1">
            <x v="85"/>
          </reference>
          <reference field="1" count="1" selected="0">
            <x v="10"/>
          </reference>
        </references>
      </pivotArea>
    </format>
    <format dxfId="2233">
      <pivotArea collapsedLevelsAreSubtotals="1" fieldPosition="0">
        <references count="2">
          <reference field="2" count="1" selected="0" defaultSubtotal="1">
            <x v="106"/>
          </reference>
          <reference field="1" count="1" selected="0">
            <x v="10"/>
          </reference>
        </references>
      </pivotArea>
    </format>
    <format dxfId="2234">
      <pivotArea collapsedLevelsAreSubtotals="1" fieldPosition="0">
        <references count="2">
          <reference field="2" count="1" selected="0" defaultSubtotal="1">
            <x v="110"/>
          </reference>
          <reference field="1" count="1" selected="0">
            <x v="10"/>
          </reference>
        </references>
      </pivotArea>
    </format>
    <format dxfId="2235">
      <pivotArea collapsedLevelsAreSubtotals="1" fieldPosition="0">
        <references count="2">
          <reference field="2" count="1" selected="0" defaultSubtotal="1">
            <x v="7"/>
          </reference>
          <reference field="1" count="1" selected="0">
            <x v="11"/>
          </reference>
        </references>
      </pivotArea>
    </format>
    <format dxfId="2236">
      <pivotArea collapsedLevelsAreSubtotals="1" fieldPosition="0">
        <references count="2">
          <reference field="2" count="1" selected="0" defaultSubtotal="1">
            <x v="18"/>
          </reference>
          <reference field="1" count="1" selected="0">
            <x v="11"/>
          </reference>
        </references>
      </pivotArea>
    </format>
    <format dxfId="2237">
      <pivotArea collapsedLevelsAreSubtotals="1" fieldPosition="0">
        <references count="2">
          <reference field="2" count="1" selected="0" defaultSubtotal="1">
            <x v="34"/>
          </reference>
          <reference field="1" count="1" selected="0">
            <x v="11"/>
          </reference>
        </references>
      </pivotArea>
    </format>
    <format dxfId="2238">
      <pivotArea collapsedLevelsAreSubtotals="1" fieldPosition="0">
        <references count="2">
          <reference field="2" count="1" selected="0" defaultSubtotal="1">
            <x v="59"/>
          </reference>
          <reference field="1" count="1" selected="0">
            <x v="11"/>
          </reference>
        </references>
      </pivotArea>
    </format>
    <format dxfId="2239">
      <pivotArea collapsedLevelsAreSubtotals="1" fieldPosition="0">
        <references count="2">
          <reference field="2" count="1" selected="0" defaultSubtotal="1">
            <x v="62"/>
          </reference>
          <reference field="1" count="1" selected="0">
            <x v="11"/>
          </reference>
        </references>
      </pivotArea>
    </format>
    <format dxfId="2240">
      <pivotArea collapsedLevelsAreSubtotals="1" fieldPosition="0">
        <references count="2">
          <reference field="2" count="1" selected="0" defaultSubtotal="1">
            <x v="71"/>
          </reference>
          <reference field="1" count="1" selected="0">
            <x v="11"/>
          </reference>
        </references>
      </pivotArea>
    </format>
    <format dxfId="2241">
      <pivotArea collapsedLevelsAreSubtotals="1" fieldPosition="0">
        <references count="2">
          <reference field="2" count="1" selected="0" defaultSubtotal="1">
            <x v="109"/>
          </reference>
          <reference field="1" count="1" selected="0">
            <x v="11"/>
          </reference>
        </references>
      </pivotArea>
    </format>
    <format dxfId="2242">
      <pivotArea collapsedLevelsAreSubtotals="1" fieldPosition="0">
        <references count="2">
          <reference field="2" count="1" selected="0" defaultSubtotal="1">
            <x v="16"/>
          </reference>
          <reference field="1" count="1" selected="0">
            <x v="12"/>
          </reference>
        </references>
      </pivotArea>
    </format>
    <format dxfId="2243">
      <pivotArea collapsedLevelsAreSubtotals="1" fieldPosition="0">
        <references count="2">
          <reference field="2" count="1" selected="0" defaultSubtotal="1">
            <x v="37"/>
          </reference>
          <reference field="1" count="1" selected="0">
            <x v="12"/>
          </reference>
        </references>
      </pivotArea>
    </format>
    <format dxfId="2244">
      <pivotArea collapsedLevelsAreSubtotals="1" fieldPosition="0">
        <references count="2">
          <reference field="2" count="1" selected="0" defaultSubtotal="1">
            <x v="73"/>
          </reference>
          <reference field="1" count="1" selected="0">
            <x v="13"/>
          </reference>
        </references>
      </pivotArea>
    </format>
    <format dxfId="2245">
      <pivotArea collapsedLevelsAreSubtotals="1" fieldPosition="0">
        <references count="2">
          <reference field="2" count="1" selected="0" defaultSubtotal="1">
            <x v="24"/>
          </reference>
          <reference field="1" count="1" selected="0">
            <x v="14"/>
          </reference>
        </references>
      </pivotArea>
    </format>
    <format dxfId="2246">
      <pivotArea collapsedLevelsAreSubtotals="1" fieldPosition="0">
        <references count="2">
          <reference field="2" count="1" selected="0" defaultSubtotal="1">
            <x v="25"/>
          </reference>
          <reference field="1" count="1" selected="0">
            <x v="14"/>
          </reference>
        </references>
      </pivotArea>
    </format>
    <format dxfId="2247">
      <pivotArea collapsedLevelsAreSubtotals="1" fieldPosition="0">
        <references count="2">
          <reference field="2" count="1" selected="0" defaultSubtotal="1">
            <x v="57"/>
          </reference>
          <reference field="1" count="1" selected="0">
            <x v="14"/>
          </reference>
        </references>
      </pivotArea>
    </format>
    <format dxfId="2248">
      <pivotArea collapsedLevelsAreSubtotals="1" fieldPosition="0">
        <references count="2">
          <reference field="2" count="1" selected="0" defaultSubtotal="1">
            <x v="68"/>
          </reference>
          <reference field="1" count="1" selected="0">
            <x v="14"/>
          </reference>
        </references>
      </pivotArea>
    </format>
    <format dxfId="2249">
      <pivotArea collapsedLevelsAreSubtotals="1" fieldPosition="0">
        <references count="2">
          <reference field="2" count="1" selected="0" defaultSubtotal="1">
            <x v="81"/>
          </reference>
          <reference field="1" count="1" selected="0">
            <x v="14"/>
          </reference>
        </references>
      </pivotArea>
    </format>
    <format dxfId="2250">
      <pivotArea collapsedLevelsAreSubtotals="1" fieldPosition="0">
        <references count="2">
          <reference field="2" count="1" selected="0" defaultSubtotal="1">
            <x v="89"/>
          </reference>
          <reference field="1" count="1" selected="0">
            <x v="14"/>
          </reference>
        </references>
      </pivotArea>
    </format>
    <format dxfId="2251">
      <pivotArea collapsedLevelsAreSubtotals="1" fieldPosition="0">
        <references count="2">
          <reference field="2" count="1" selected="0" defaultSubtotal="1">
            <x v="93"/>
          </reference>
          <reference field="1" count="1" selected="0">
            <x v="14"/>
          </reference>
        </references>
      </pivotArea>
    </format>
    <format dxfId="2252">
      <pivotArea collapsedLevelsAreSubtotals="1" fieldPosition="0">
        <references count="2">
          <reference field="2" count="1" selected="0" defaultSubtotal="1">
            <x v="115"/>
          </reference>
          <reference field="1" count="1" selected="0">
            <x v="14"/>
          </reference>
        </references>
      </pivotArea>
    </format>
    <format dxfId="2253">
      <pivotArea collapsedLevelsAreSubtotals="1" fieldPosition="0">
        <references count="2">
          <reference field="2" count="1" selected="0" defaultSubtotal="1">
            <x v="118"/>
          </reference>
          <reference field="1" count="1" selected="0">
            <x v="14"/>
          </reference>
        </references>
      </pivotArea>
    </format>
    <format dxfId="2254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2255">
      <pivotArea type="origin" dataOnly="0" labelOnly="1" outline="0" offset="D2:E2" fieldPosition="0"/>
    </format>
    <format dxfId="2256">
      <pivotArea field="6" type="button" dataOnly="0" labelOnly="1" outline="0" fieldPosition="0"/>
    </format>
    <format dxfId="2257">
      <pivotArea field="5" type="button" dataOnly="0" labelOnly="1" outline="0" fieldPosition="0"/>
    </format>
    <format dxfId="2258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225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26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26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26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26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26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26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26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26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6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6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5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27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227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228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228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228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228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228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228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228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228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228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228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229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229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229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229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229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229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229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229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229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229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230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230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230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12"/>
          </reference>
          <reference field="1" count="1" selected="0">
            <x v="5"/>
          </reference>
        </references>
      </pivotArea>
    </format>
    <format dxfId="230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2"/>
          </reference>
          <reference field="1" count="1" selected="0">
            <x v="5"/>
          </reference>
        </references>
      </pivotArea>
    </format>
    <format dxfId="230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230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230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230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2308">
      <pivotArea dataOnly="0" labelOnly="1" fieldPosition="0">
        <references count="4">
          <reference field="6" count="1">
            <x v="1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2309">
      <pivotArea dataOnly="0" labelOnly="1" fieldPosition="0">
        <references count="4">
          <reference field="6" count="1">
            <x v="2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231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9"/>
          </reference>
          <reference field="1" count="1" selected="0">
            <x v="5"/>
          </reference>
        </references>
      </pivotArea>
    </format>
    <format dxfId="231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19"/>
          </reference>
          <reference field="1" count="1" selected="0">
            <x v="5"/>
          </reference>
        </references>
      </pivotArea>
    </format>
    <format dxfId="231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231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31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31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31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31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31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4"/>
          </reference>
          <reference field="1" count="1" selected="0">
            <x v="6"/>
          </reference>
        </references>
      </pivotArea>
    </format>
    <format dxfId="231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232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232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32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32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32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32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32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2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28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2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338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339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34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34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34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34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34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34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34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34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348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234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235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235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235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235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5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5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5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5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5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5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6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6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6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6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6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6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6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36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236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236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237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237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7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7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7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7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7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7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7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7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8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8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38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238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238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238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238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38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38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38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39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39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39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239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39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39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39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39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39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39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40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40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40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40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240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240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240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40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40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40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41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41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41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41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41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41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41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41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41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41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2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43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43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43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43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43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43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43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3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3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3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4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4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4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4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4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44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4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4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4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4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5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5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5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5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5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5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5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45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5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5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46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47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47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47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47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47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247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247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247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247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247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248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48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48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48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48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48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48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48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48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48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49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49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49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49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49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49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49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49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49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49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50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50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250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2503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250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250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50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50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50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50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51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51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1"/>
          </reference>
          <reference field="1" count="1" selected="0">
            <x v="8"/>
          </reference>
        </references>
      </pivotArea>
    </format>
    <format dxfId="251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1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1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1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1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1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1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1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2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52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2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2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2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2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2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2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2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2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3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53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253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253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3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3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3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3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3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3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4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4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4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4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54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545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546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54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54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54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55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55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55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55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55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55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255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255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255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255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256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256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56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56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56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56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56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56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56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56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57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57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57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57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57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257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257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257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257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57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58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58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58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58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58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58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258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258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258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258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59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59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59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59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59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59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259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259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259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259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260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1"/>
          </reference>
        </references>
      </pivotArea>
    </format>
    <format dxfId="260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260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260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260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260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2606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60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60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60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61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61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261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261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261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261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261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5"/>
          </reference>
          <reference field="1" count="1" selected="0">
            <x v="14"/>
          </reference>
        </references>
      </pivotArea>
    </format>
    <format dxfId="261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261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261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262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262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262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1"/>
          </reference>
          <reference field="1" count="1" selected="0">
            <x v="14"/>
          </reference>
        </references>
      </pivotArea>
    </format>
    <format dxfId="262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62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62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62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62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62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62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63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263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263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263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263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8"/>
          </reference>
          <reference field="1" count="1" selected="0">
            <x v="14"/>
          </reference>
        </references>
      </pivotArea>
    </format>
    <format dxfId="2635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2636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263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638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639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640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641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642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64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644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64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4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4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4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4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5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5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5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5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5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5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65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265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265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265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266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19"/>
          </reference>
          <reference field="1" count="1" selected="0">
            <x v="5"/>
          </reference>
        </references>
      </pivotArea>
    </format>
    <format dxfId="266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19"/>
          </reference>
          <reference field="1" count="1" selected="0">
            <x v="5"/>
          </reference>
        </references>
      </pivotArea>
    </format>
    <format dxfId="2662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266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66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66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66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66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2668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14"/>
          </reference>
          <reference field="1" count="1" selected="0">
            <x v="6"/>
          </reference>
        </references>
      </pivotArea>
    </format>
    <format dxfId="2669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2670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267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67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67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67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67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267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7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7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7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268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68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69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69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692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269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69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69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69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69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269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269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270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270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2702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270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04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0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0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0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0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0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1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1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1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1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14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15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16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271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271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271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2720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272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2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2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2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2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2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2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2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2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3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3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273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273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273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273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273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73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73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73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740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741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274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274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4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4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4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4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4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4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5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5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275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275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275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275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75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75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75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759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76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76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276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76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76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76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76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76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276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6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2779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78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78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78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783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278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8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8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8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8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8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9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9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9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279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79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79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796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79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79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79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80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80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802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80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80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280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06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07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08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0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1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1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1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1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1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15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16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281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81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81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82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821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282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2823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282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282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282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282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282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82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83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83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83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83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834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283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83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83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83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83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284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84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842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84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84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84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84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84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284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284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285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285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2852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85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854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855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856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2857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11"/>
          </reference>
          <reference field="1" count="1" selected="0">
            <x v="8"/>
          </reference>
        </references>
      </pivotArea>
    </format>
    <format dxfId="285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5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60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6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6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6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64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65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66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2867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6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6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7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7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7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7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74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7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2876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287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287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7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2889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890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89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89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893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89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289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89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89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89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89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290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290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290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290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290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2905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2906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90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90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90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91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291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91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91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91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91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91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91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918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291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292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292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2922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292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92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92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92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92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928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92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293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293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293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293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93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93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93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93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293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293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294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294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2942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294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1"/>
          </reference>
        </references>
      </pivotArea>
    </format>
    <format dxfId="294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294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294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294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294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294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95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95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95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95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295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295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295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295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2958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5"/>
          </reference>
          <reference field="1" count="1" selected="0">
            <x v="14"/>
          </reference>
        </references>
      </pivotArea>
    </format>
    <format dxfId="295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296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296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296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296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296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1"/>
          </reference>
          <reference field="1" count="1" selected="0">
            <x v="14"/>
          </reference>
        </references>
      </pivotArea>
    </format>
    <format dxfId="296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96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96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96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96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97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2971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2972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2973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297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297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18"/>
          </reference>
          <reference field="1" count="1" selected="0">
            <x v="14"/>
          </reference>
        </references>
      </pivotArea>
    </format>
    <format dxfId="2976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2977">
      <pivotArea dataOnly="0" labelOnly="1" grandRow="1" offset="D1:E1" fieldPosition="0"/>
    </format>
    <format dxfId="2978">
      <pivotArea type="origin" dataOnly="0" labelOnly="1" outline="0" offset="D2:E2" fieldPosition="0"/>
    </format>
    <format dxfId="2979">
      <pivotArea field="6" type="button" dataOnly="0" labelOnly="1" outline="0" fieldPosition="0"/>
    </format>
    <format dxfId="2980">
      <pivotArea field="5" type="button" dataOnly="0" labelOnly="1" outline="0" fieldPosition="0"/>
    </format>
    <format dxfId="2981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298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98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98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985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98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298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98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98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299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299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00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00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300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300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300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300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300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300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300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300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301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301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301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301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301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3015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301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3017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301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301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02"/>
          </reference>
          <reference field="1" count="1" selected="0">
            <x v="5"/>
          </reference>
        </references>
      </pivotArea>
    </format>
    <format dxfId="302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302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302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302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302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3025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12"/>
          </reference>
          <reference field="1" count="1" selected="0">
            <x v="5"/>
          </reference>
        </references>
      </pivotArea>
    </format>
    <format dxfId="302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2"/>
          </reference>
          <reference field="1" count="1" selected="0">
            <x v="5"/>
          </reference>
        </references>
      </pivotArea>
    </format>
    <format dxfId="302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302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302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303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3031">
      <pivotArea dataOnly="0" labelOnly="1" fieldPosition="0">
        <references count="4">
          <reference field="6" count="1">
            <x v="1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3032">
      <pivotArea dataOnly="0" labelOnly="1" fieldPosition="0">
        <references count="4">
          <reference field="6" count="1">
            <x v="2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303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9"/>
          </reference>
          <reference field="1" count="1" selected="0">
            <x v="5"/>
          </reference>
        </references>
      </pivotArea>
    </format>
    <format dxfId="303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19"/>
          </reference>
          <reference field="1" count="1" selected="0">
            <x v="5"/>
          </reference>
        </references>
      </pivotArea>
    </format>
    <format dxfId="303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303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03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03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03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04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04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4"/>
          </reference>
          <reference field="1" count="1" selected="0">
            <x v="6"/>
          </reference>
        </references>
      </pivotArea>
    </format>
    <format dxfId="304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304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304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04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04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04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04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04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2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5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6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06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06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06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06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06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06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06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06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06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07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07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307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3073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307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307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307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7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7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7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8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09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309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309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3093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309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09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09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09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09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09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10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10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10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10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10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10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310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310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310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310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11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11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11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113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11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11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311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1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1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1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2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2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2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2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2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2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12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3127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312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3129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13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13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13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13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13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13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13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13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13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13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14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14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14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4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4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4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4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4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4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4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5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5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5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15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15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15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15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157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15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159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7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168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69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7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18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8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9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9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192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19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19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19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19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19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319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319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320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320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320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320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20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20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20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20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20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20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21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21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21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21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21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21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1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1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1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1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2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2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2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2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22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322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322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322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322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22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23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23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23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23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23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1"/>
          </reference>
          <reference field="1" count="1" selected="0">
            <x v="8"/>
          </reference>
        </references>
      </pivotArea>
    </format>
    <format dxfId="323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3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3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3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3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4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4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4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4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24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4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4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4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4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4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5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5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5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5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25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325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325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5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5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5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6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6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6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6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6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6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6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26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268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26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27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27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27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27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27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27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27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27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27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327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328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328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328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328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328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28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28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28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28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28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29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29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29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29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29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29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29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29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329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329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330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330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30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30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30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30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30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30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30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330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331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331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331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31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31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31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31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317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31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331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332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332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332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332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1"/>
          </reference>
        </references>
      </pivotArea>
    </format>
    <format dxfId="332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332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332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332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332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332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33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33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33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33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33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333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333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333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333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333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5"/>
          </reference>
          <reference field="1" count="1" selected="0">
            <x v="14"/>
          </reference>
        </references>
      </pivotArea>
    </format>
    <format dxfId="334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334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334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334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334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334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1"/>
          </reference>
          <reference field="1" count="1" selected="0">
            <x v="14"/>
          </reference>
        </references>
      </pivotArea>
    </format>
    <format dxfId="334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34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34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34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35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35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35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353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335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335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335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335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18"/>
          </reference>
          <reference field="1" count="1" selected="0">
            <x v="14"/>
          </reference>
        </references>
      </pivotArea>
    </format>
    <format dxfId="3358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3359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336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336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336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336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336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336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336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336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3368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6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337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338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338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3382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338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19"/>
          </reference>
          <reference field="1" count="1" selected="0">
            <x v="5"/>
          </reference>
        </references>
      </pivotArea>
    </format>
    <format dxfId="338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19"/>
          </reference>
          <reference field="1" count="1" selected="0">
            <x v="5"/>
          </reference>
        </references>
      </pivotArea>
    </format>
    <format dxfId="338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338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38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38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38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39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339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14"/>
          </reference>
          <reference field="1" count="1" selected="0">
            <x v="6"/>
          </reference>
        </references>
      </pivotArea>
    </format>
    <format dxfId="339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339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16"/>
          </reference>
          <reference field="1" count="1" selected="0">
            <x v="6"/>
          </reference>
        </references>
      </pivotArea>
    </format>
    <format dxfId="3394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39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39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39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398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3399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1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2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0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1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341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41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41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41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41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341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417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41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419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420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342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342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3423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342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342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342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27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28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2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8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3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344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344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3442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3443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3444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4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4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4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4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49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5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5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5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5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5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3455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3456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345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345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345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46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46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46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463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46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346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346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6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68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6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7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7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72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7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7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347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3476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347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347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47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48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48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482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48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48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348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48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48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48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489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490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349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49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49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49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49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49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49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498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499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500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50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3502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503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50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50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506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350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0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0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1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1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1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1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1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15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351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1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1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1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4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5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6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352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2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0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8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3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354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54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54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54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54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354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3546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354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3548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354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355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355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552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55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55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55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55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55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355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559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56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56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562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356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56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56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56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56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56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56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57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357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357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3573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357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357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57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577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578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579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358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11"/>
          </reference>
          <reference field="1" count="1" selected="0">
            <x v="8"/>
          </reference>
        </references>
      </pivotArea>
    </format>
    <format dxfId="358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8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8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8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8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8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8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88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8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359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2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359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360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360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02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0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0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0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0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0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0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0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1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1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3612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61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61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61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61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61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361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61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62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62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62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362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3624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362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3626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362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3628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10"/>
          </reference>
        </references>
      </pivotArea>
    </format>
    <format dxfId="362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63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63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63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63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363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63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63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63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63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63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640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641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364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364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3644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3645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3646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64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648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64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65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651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652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365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365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365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365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65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65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659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66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366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366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366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366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366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366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1"/>
          </reference>
        </references>
      </pivotArea>
    </format>
    <format dxfId="366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366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366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367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3671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3672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67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67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67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67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367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367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367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368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368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5"/>
          </reference>
          <reference field="1" count="1" selected="0">
            <x v="14"/>
          </reference>
        </references>
      </pivotArea>
    </format>
    <format dxfId="3682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368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3684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368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368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368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1"/>
          </reference>
          <reference field="1" count="1" selected="0">
            <x v="14"/>
          </reference>
        </references>
      </pivotArea>
    </format>
    <format dxfId="368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68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69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69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692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69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3694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3695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369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369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369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18"/>
          </reference>
          <reference field="1" count="1" selected="0">
            <x v="14"/>
          </reference>
        </references>
      </pivotArea>
    </format>
    <format dxfId="3699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3700">
      <pivotArea dataOnly="0" labelOnly="1" grandRow="1" offset="D1:E1" fieldPosition="0"/>
    </format>
    <format dxfId="3701">
      <pivotArea type="origin" dataOnly="0" labelOnly="1" outline="0" offset="B2:B2" fieldPosition="0"/>
    </format>
    <format dxfId="3702">
      <pivotArea field="2" type="button" dataOnly="0" labelOnly="1" outline="0" fieldPosition="0"/>
    </format>
    <format dxfId="3703">
      <pivotArea dataOnly="0" labelOnly="1" fieldPosition="0">
        <references count="2">
          <reference field="2" count="1">
            <x v="0"/>
          </reference>
          <reference field="1" count="1" selected="0">
            <x v="0"/>
          </reference>
        </references>
      </pivotArea>
    </format>
    <format dxfId="3704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3705">
      <pivotArea dataOnly="0" labelOnly="1" fieldPosition="0">
        <references count="2">
          <reference field="2" count="1">
            <x v="49"/>
          </reference>
          <reference field="1" count="1" selected="0">
            <x v="2"/>
          </reference>
        </references>
      </pivotArea>
    </format>
    <format dxfId="3706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3707">
      <pivotArea dataOnly="0" labelOnly="1" fieldPosition="0">
        <references count="2">
          <reference field="2" count="1">
            <x v="36"/>
          </reference>
          <reference field="1" count="1" selected="0">
            <x v="3"/>
          </reference>
        </references>
      </pivotArea>
    </format>
    <format dxfId="3708">
      <pivotArea dataOnly="0" labelOnly="1" fieldPosition="0">
        <references count="2">
          <reference field="2" count="1" defaultSubtotal="1">
            <x v="36"/>
          </reference>
          <reference field="1" count="1" selected="0">
            <x v="3"/>
          </reference>
        </references>
      </pivotArea>
    </format>
    <format dxfId="3709">
      <pivotArea dataOnly="0" labelOnly="1" fieldPosition="0">
        <references count="2">
          <reference field="2" count="1">
            <x v="21"/>
          </reference>
          <reference field="1" count="1" selected="0">
            <x v="4"/>
          </reference>
        </references>
      </pivotArea>
    </format>
    <format dxfId="3710">
      <pivotArea dataOnly="0" labelOnly="1" fieldPosition="0">
        <references count="2">
          <reference field="2" count="1" defaultSubtotal="1">
            <x v="21"/>
          </reference>
          <reference field="1" count="1" selected="0">
            <x v="4"/>
          </reference>
        </references>
      </pivotArea>
    </format>
    <format dxfId="3711">
      <pivotArea dataOnly="0" labelOnly="1" fieldPosition="0">
        <references count="2">
          <reference field="2" count="1">
            <x v="26"/>
          </reference>
          <reference field="1" count="1" selected="0">
            <x v="5"/>
          </reference>
        </references>
      </pivotArea>
    </format>
    <format dxfId="3712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3713">
      <pivotArea dataOnly="0" labelOnly="1" fieldPosition="0">
        <references count="2">
          <reference field="2" count="1">
            <x v="40"/>
          </reference>
          <reference field="1" count="1" selected="0">
            <x v="5"/>
          </reference>
        </references>
      </pivotArea>
    </format>
    <format dxfId="3714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3715">
      <pivotArea dataOnly="0" labelOnly="1" fieldPosition="0">
        <references count="2">
          <reference field="2" count="1">
            <x v="53"/>
          </reference>
          <reference field="1" count="1" selected="0">
            <x v="5"/>
          </reference>
        </references>
      </pivotArea>
    </format>
    <format dxfId="3716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3717">
      <pivotArea dataOnly="0" labelOnly="1" fieldPosition="0">
        <references count="2">
          <reference field="2" count="1">
            <x v="58"/>
          </reference>
          <reference field="1" count="1" selected="0">
            <x v="5"/>
          </reference>
        </references>
      </pivotArea>
    </format>
    <format dxfId="3718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3719">
      <pivotArea dataOnly="0" labelOnly="1" fieldPosition="0">
        <references count="2">
          <reference field="2" count="1">
            <x v="70"/>
          </reference>
          <reference field="1" count="1" selected="0">
            <x v="5"/>
          </reference>
        </references>
      </pivotArea>
    </format>
    <format dxfId="3720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3721">
      <pivotArea dataOnly="0" labelOnly="1" fieldPosition="0">
        <references count="2">
          <reference field="2" count="1">
            <x v="100"/>
          </reference>
          <reference field="1" count="1" selected="0">
            <x v="5"/>
          </reference>
        </references>
      </pivotArea>
    </format>
    <format dxfId="3722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3723">
      <pivotArea dataOnly="0" labelOnly="1" fieldPosition="0">
        <references count="2">
          <reference field="2" count="1">
            <x v="102"/>
          </reference>
          <reference field="1" count="1" selected="0">
            <x v="5"/>
          </reference>
        </references>
      </pivotArea>
    </format>
    <format dxfId="3724">
      <pivotArea dataOnly="0" labelOnly="1" fieldPosition="0">
        <references count="2">
          <reference field="2" count="1" defaultSubtotal="1">
            <x v="102"/>
          </reference>
          <reference field="1" count="1" selected="0">
            <x v="5"/>
          </reference>
        </references>
      </pivotArea>
    </format>
    <format dxfId="3725">
      <pivotArea dataOnly="0" labelOnly="1" fieldPosition="0">
        <references count="2">
          <reference field="2" count="1">
            <x v="104"/>
          </reference>
          <reference field="1" count="1" selected="0">
            <x v="5"/>
          </reference>
        </references>
      </pivotArea>
    </format>
    <format dxfId="3726">
      <pivotArea dataOnly="0" labelOnly="1" fieldPosition="0">
        <references count="2">
          <reference field="2" count="1" defaultSubtotal="1">
            <x v="104"/>
          </reference>
          <reference field="1" count="1" selected="0">
            <x v="5"/>
          </reference>
        </references>
      </pivotArea>
    </format>
    <format dxfId="3727">
      <pivotArea dataOnly="0" labelOnly="1" fieldPosition="0">
        <references count="2">
          <reference field="2" count="1">
            <x v="108"/>
          </reference>
          <reference field="1" count="1" selected="0">
            <x v="5"/>
          </reference>
        </references>
      </pivotArea>
    </format>
    <format dxfId="3728">
      <pivotArea dataOnly="0" labelOnly="1" fieldPosition="0">
        <references count="2">
          <reference field="2" count="1" defaultSubtotal="1">
            <x v="108"/>
          </reference>
          <reference field="1" count="1" selected="0">
            <x v="5"/>
          </reference>
        </references>
      </pivotArea>
    </format>
    <format dxfId="3729">
      <pivotArea dataOnly="0" labelOnly="1" fieldPosition="0">
        <references count="2">
          <reference field="2" count="1">
            <x v="112"/>
          </reference>
          <reference field="1" count="1" selected="0">
            <x v="5"/>
          </reference>
        </references>
      </pivotArea>
    </format>
    <format dxfId="3730">
      <pivotArea dataOnly="0" labelOnly="1" fieldPosition="0">
        <references count="2">
          <reference field="2" count="1" defaultSubtotal="1">
            <x v="112"/>
          </reference>
          <reference field="1" count="1" selected="0">
            <x v="5"/>
          </reference>
        </references>
      </pivotArea>
    </format>
    <format dxfId="3731">
      <pivotArea dataOnly="0" labelOnly="1" fieldPosition="0">
        <references count="2">
          <reference field="2" count="1">
            <x v="113"/>
          </reference>
          <reference field="1" count="1" selected="0">
            <x v="5"/>
          </reference>
        </references>
      </pivotArea>
    </format>
    <format dxfId="3732">
      <pivotArea dataOnly="0" labelOnly="1" fieldPosition="0">
        <references count="2">
          <reference field="2" count="1" defaultSubtotal="1">
            <x v="113"/>
          </reference>
          <reference field="1" count="1" selected="0">
            <x v="5"/>
          </reference>
        </references>
      </pivotArea>
    </format>
    <format dxfId="3733">
      <pivotArea dataOnly="0" labelOnly="1" fieldPosition="0">
        <references count="2">
          <reference field="2" count="1">
            <x v="117"/>
          </reference>
          <reference field="1" count="1" selected="0">
            <x v="5"/>
          </reference>
        </references>
      </pivotArea>
    </format>
    <format dxfId="3734">
      <pivotArea dataOnly="0" labelOnly="1" fieldPosition="0">
        <references count="2">
          <reference field="2" count="1" defaultSubtotal="1">
            <x v="117"/>
          </reference>
          <reference field="1" count="1" selected="0">
            <x v="5"/>
          </reference>
        </references>
      </pivotArea>
    </format>
    <format dxfId="3735">
      <pivotArea dataOnly="0" labelOnly="1" fieldPosition="0">
        <references count="2">
          <reference field="2" count="1">
            <x v="119"/>
          </reference>
          <reference field="1" count="1" selected="0">
            <x v="5"/>
          </reference>
        </references>
      </pivotArea>
    </format>
    <format dxfId="3736">
      <pivotArea dataOnly="0" labelOnly="1" fieldPosition="0">
        <references count="2">
          <reference field="2" count="1" defaultSubtotal="1">
            <x v="119"/>
          </reference>
          <reference field="1" count="1" selected="0">
            <x v="5"/>
          </reference>
        </references>
      </pivotArea>
    </format>
    <format dxfId="3737">
      <pivotArea dataOnly="0" labelOnly="1" fieldPosition="0">
        <references count="2">
          <reference field="2" count="1">
            <x v="20"/>
          </reference>
          <reference field="1" count="1" selected="0">
            <x v="6"/>
          </reference>
        </references>
      </pivotArea>
    </format>
    <format dxfId="3738">
      <pivotArea dataOnly="0" labelOnly="1" fieldPosition="0">
        <references count="2">
          <reference field="2" count="1" defaultSubtotal="1">
            <x v="20"/>
          </reference>
          <reference field="1" count="1" selected="0">
            <x v="6"/>
          </reference>
        </references>
      </pivotArea>
    </format>
    <format dxfId="3739">
      <pivotArea dataOnly="0" labelOnly="1" fieldPosition="0">
        <references count="2">
          <reference field="2" count="1">
            <x v="101"/>
          </reference>
          <reference field="1" count="1" selected="0">
            <x v="6"/>
          </reference>
        </references>
      </pivotArea>
    </format>
    <format dxfId="3740">
      <pivotArea dataOnly="0" labelOnly="1" fieldPosition="0">
        <references count="2">
          <reference field="2" count="1" defaultSubtotal="1">
            <x v="101"/>
          </reference>
          <reference field="1" count="1" selected="0">
            <x v="6"/>
          </reference>
        </references>
      </pivotArea>
    </format>
    <format dxfId="3741">
      <pivotArea dataOnly="0" labelOnly="1" fieldPosition="0">
        <references count="2">
          <reference field="2" count="1">
            <x v="114"/>
          </reference>
          <reference field="1" count="1" selected="0">
            <x v="6"/>
          </reference>
        </references>
      </pivotArea>
    </format>
    <format dxfId="3742">
      <pivotArea dataOnly="0" labelOnly="1" fieldPosition="0">
        <references count="2">
          <reference field="2" count="1" defaultSubtotal="1">
            <x v="114"/>
          </reference>
          <reference field="1" count="1" selected="0">
            <x v="6"/>
          </reference>
        </references>
      </pivotArea>
    </format>
    <format dxfId="3743">
      <pivotArea dataOnly="0" labelOnly="1" fieldPosition="0">
        <references count="2">
          <reference field="2" count="1">
            <x v="116"/>
          </reference>
          <reference field="1" count="1" selected="0">
            <x v="6"/>
          </reference>
        </references>
      </pivotArea>
    </format>
    <format dxfId="3744">
      <pivotArea dataOnly="0" labelOnly="1" fieldPosition="0">
        <references count="2">
          <reference field="2" count="1" defaultSubtotal="1">
            <x v="116"/>
          </reference>
          <reference field="1" count="1" selected="0">
            <x v="6"/>
          </reference>
        </references>
      </pivotArea>
    </format>
    <format dxfId="3745">
      <pivotArea dataOnly="0" labelOnly="1" fieldPosition="0">
        <references count="2">
          <reference field="2" count="1">
            <x v="2"/>
          </reference>
          <reference field="1" count="1" selected="0">
            <x v="7"/>
          </reference>
        </references>
      </pivotArea>
    </format>
    <format dxfId="3746">
      <pivotArea dataOnly="0" labelOnly="1" fieldPosition="0">
        <references count="2">
          <reference field="2" count="1" defaultSubtotal="1">
            <x v="2"/>
          </reference>
          <reference field="1" count="1" selected="0">
            <x v="7"/>
          </reference>
        </references>
      </pivotArea>
    </format>
    <format dxfId="3747">
      <pivotArea dataOnly="0" labelOnly="1" fieldPosition="0">
        <references count="2">
          <reference field="2" count="1">
            <x v="3"/>
          </reference>
          <reference field="1" count="1" selected="0">
            <x v="7"/>
          </reference>
        </references>
      </pivotArea>
    </format>
    <format dxfId="3748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3749">
      <pivotArea dataOnly="0" labelOnly="1" fieldPosition="0">
        <references count="2">
          <reference field="2" count="1">
            <x v="4"/>
          </reference>
          <reference field="1" count="1" selected="0">
            <x v="7"/>
          </reference>
        </references>
      </pivotArea>
    </format>
    <format dxfId="3750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3751">
      <pivotArea dataOnly="0" labelOnly="1" fieldPosition="0">
        <references count="2">
          <reference field="2" count="1">
            <x v="6"/>
          </reference>
          <reference field="1" count="1" selected="0">
            <x v="7"/>
          </reference>
        </references>
      </pivotArea>
    </format>
    <format dxfId="3752">
      <pivotArea dataOnly="0" labelOnly="1" fieldPosition="0">
        <references count="2">
          <reference field="2" count="1" defaultSubtotal="1">
            <x v="6"/>
          </reference>
          <reference field="1" count="1" selected="0">
            <x v="7"/>
          </reference>
        </references>
      </pivotArea>
    </format>
    <format dxfId="3753">
      <pivotArea dataOnly="0" labelOnly="1" fieldPosition="0">
        <references count="2">
          <reference field="2" count="1">
            <x v="14"/>
          </reference>
          <reference field="1" count="1" selected="0">
            <x v="7"/>
          </reference>
        </references>
      </pivotArea>
    </format>
    <format dxfId="3754">
      <pivotArea dataOnly="0" labelOnly="1" fieldPosition="0">
        <references count="2">
          <reference field="2" count="1" defaultSubtotal="1">
            <x v="14"/>
          </reference>
          <reference field="1" count="1" selected="0">
            <x v="7"/>
          </reference>
        </references>
      </pivotArea>
    </format>
    <format dxfId="3755">
      <pivotArea dataOnly="0" labelOnly="1" fieldPosition="0">
        <references count="2">
          <reference field="2" count="1">
            <x v="17"/>
          </reference>
          <reference field="1" count="1" selected="0">
            <x v="7"/>
          </reference>
        </references>
      </pivotArea>
    </format>
    <format dxfId="3756">
      <pivotArea dataOnly="0" labelOnly="1" fieldPosition="0">
        <references count="2">
          <reference field="2" count="1" defaultSubtotal="1">
            <x v="17"/>
          </reference>
          <reference field="1" count="1" selected="0">
            <x v="7"/>
          </reference>
        </references>
      </pivotArea>
    </format>
    <format dxfId="3757">
      <pivotArea dataOnly="0" labelOnly="1" fieldPosition="0">
        <references count="2">
          <reference field="2" count="1">
            <x v="22"/>
          </reference>
          <reference field="1" count="1" selected="0">
            <x v="7"/>
          </reference>
        </references>
      </pivotArea>
    </format>
    <format dxfId="3758">
      <pivotArea dataOnly="0" labelOnly="1" fieldPosition="0">
        <references count="2">
          <reference field="2" count="1" defaultSubtotal="1">
            <x v="22"/>
          </reference>
          <reference field="1" count="1" selected="0">
            <x v="7"/>
          </reference>
        </references>
      </pivotArea>
    </format>
    <format dxfId="3759">
      <pivotArea dataOnly="0" labelOnly="1" fieldPosition="0">
        <references count="2">
          <reference field="2" count="1">
            <x v="30"/>
          </reference>
          <reference field="1" count="1" selected="0">
            <x v="7"/>
          </reference>
        </references>
      </pivotArea>
    </format>
    <format dxfId="3760">
      <pivotArea dataOnly="0" labelOnly="1" fieldPosition="0">
        <references count="2">
          <reference field="2" count="1" defaultSubtotal="1">
            <x v="30"/>
          </reference>
          <reference field="1" count="1" selected="0">
            <x v="7"/>
          </reference>
        </references>
      </pivotArea>
    </format>
    <format dxfId="3761">
      <pivotArea dataOnly="0" labelOnly="1" fieldPosition="0">
        <references count="2">
          <reference field="2" count="1">
            <x v="39"/>
          </reference>
          <reference field="1" count="1" selected="0">
            <x v="7"/>
          </reference>
        </references>
      </pivotArea>
    </format>
    <format dxfId="3762">
      <pivotArea dataOnly="0" labelOnly="1" fieldPosition="0">
        <references count="2">
          <reference field="2" count="1" defaultSubtotal="1">
            <x v="39"/>
          </reference>
          <reference field="1" count="1" selected="0">
            <x v="7"/>
          </reference>
        </references>
      </pivotArea>
    </format>
    <format dxfId="3763">
      <pivotArea dataOnly="0" labelOnly="1" fieldPosition="0">
        <references count="2">
          <reference field="2" count="1">
            <x v="45"/>
          </reference>
          <reference field="1" count="1" selected="0">
            <x v="7"/>
          </reference>
        </references>
      </pivotArea>
    </format>
    <format dxfId="3764">
      <pivotArea dataOnly="0" labelOnly="1" fieldPosition="0">
        <references count="2">
          <reference field="2" count="1" defaultSubtotal="1">
            <x v="45"/>
          </reference>
          <reference field="1" count="1" selected="0">
            <x v="7"/>
          </reference>
        </references>
      </pivotArea>
    </format>
    <format dxfId="3765">
      <pivotArea dataOnly="0" labelOnly="1" fieldPosition="0">
        <references count="2">
          <reference field="2" count="1">
            <x v="51"/>
          </reference>
          <reference field="1" count="1" selected="0">
            <x v="7"/>
          </reference>
        </references>
      </pivotArea>
    </format>
    <format dxfId="3766">
      <pivotArea dataOnly="0" labelOnly="1" fieldPosition="0">
        <references count="2">
          <reference field="2" count="1" defaultSubtotal="1">
            <x v="51"/>
          </reference>
          <reference field="1" count="1" selected="0">
            <x v="7"/>
          </reference>
        </references>
      </pivotArea>
    </format>
    <format dxfId="3767">
      <pivotArea dataOnly="0" labelOnly="1" fieldPosition="0">
        <references count="2">
          <reference field="2" count="1">
            <x v="74"/>
          </reference>
          <reference field="1" count="1" selected="0">
            <x v="7"/>
          </reference>
        </references>
      </pivotArea>
    </format>
    <format dxfId="3768">
      <pivotArea dataOnly="0" labelOnly="1" fieldPosition="0">
        <references count="2">
          <reference field="2" count="1" defaultSubtotal="1">
            <x v="74"/>
          </reference>
          <reference field="1" count="1" selected="0">
            <x v="7"/>
          </reference>
        </references>
      </pivotArea>
    </format>
    <format dxfId="3769">
      <pivotArea dataOnly="0" labelOnly="1" fieldPosition="0">
        <references count="2">
          <reference field="2" count="1">
            <x v="78"/>
          </reference>
          <reference field="1" count="1" selected="0">
            <x v="7"/>
          </reference>
        </references>
      </pivotArea>
    </format>
    <format dxfId="3770">
      <pivotArea dataOnly="0" labelOnly="1" fieldPosition="0">
        <references count="2">
          <reference field="2" count="1" defaultSubtotal="1">
            <x v="78"/>
          </reference>
          <reference field="1" count="1" selected="0">
            <x v="7"/>
          </reference>
        </references>
      </pivotArea>
    </format>
    <format dxfId="3771">
      <pivotArea dataOnly="0" labelOnly="1" fieldPosition="0">
        <references count="2">
          <reference field="2" count="1">
            <x v="86"/>
          </reference>
          <reference field="1" count="1" selected="0">
            <x v="7"/>
          </reference>
        </references>
      </pivotArea>
    </format>
    <format dxfId="3772">
      <pivotArea dataOnly="0" labelOnly="1" fieldPosition="0">
        <references count="2">
          <reference field="2" count="1" defaultSubtotal="1">
            <x v="86"/>
          </reference>
          <reference field="1" count="1" selected="0">
            <x v="7"/>
          </reference>
        </references>
      </pivotArea>
    </format>
    <format dxfId="3773">
      <pivotArea dataOnly="0" labelOnly="1" fieldPosition="0">
        <references count="2">
          <reference field="2" count="1">
            <x v="8"/>
          </reference>
          <reference field="1" count="1" selected="0">
            <x v="8"/>
          </reference>
        </references>
      </pivotArea>
    </format>
    <format dxfId="3774">
      <pivotArea dataOnly="0" labelOnly="1" fieldPosition="0">
        <references count="2">
          <reference field="2" count="1" defaultSubtotal="1">
            <x v="8"/>
          </reference>
          <reference field="1" count="1" selected="0">
            <x v="8"/>
          </reference>
        </references>
      </pivotArea>
    </format>
    <format dxfId="3775">
      <pivotArea dataOnly="0" labelOnly="1" fieldPosition="0">
        <references count="2">
          <reference field="2" count="1">
            <x v="9"/>
          </reference>
          <reference field="1" count="1" selected="0">
            <x v="8"/>
          </reference>
        </references>
      </pivotArea>
    </format>
    <format dxfId="3776">
      <pivotArea dataOnly="0" labelOnly="1" fieldPosition="0">
        <references count="2">
          <reference field="2" count="1" defaultSubtotal="1">
            <x v="9"/>
          </reference>
          <reference field="1" count="1" selected="0">
            <x v="8"/>
          </reference>
        </references>
      </pivotArea>
    </format>
    <format dxfId="3777">
      <pivotArea dataOnly="0" labelOnly="1" fieldPosition="0">
        <references count="2">
          <reference field="2" count="1">
            <x v="10"/>
          </reference>
          <reference field="1" count="1" selected="0">
            <x v="8"/>
          </reference>
        </references>
      </pivotArea>
    </format>
    <format dxfId="3778">
      <pivotArea dataOnly="0" labelOnly="1" fieldPosition="0">
        <references count="2">
          <reference field="2" count="1" defaultSubtotal="1">
            <x v="10"/>
          </reference>
          <reference field="1" count="1" selected="0">
            <x v="8"/>
          </reference>
        </references>
      </pivotArea>
    </format>
    <format dxfId="3779">
      <pivotArea dataOnly="0" labelOnly="1" fieldPosition="0">
        <references count="2">
          <reference field="2" count="1">
            <x v="11"/>
          </reference>
          <reference field="1" count="1" selected="0">
            <x v="8"/>
          </reference>
        </references>
      </pivotArea>
    </format>
    <format dxfId="3780">
      <pivotArea dataOnly="0" labelOnly="1" fieldPosition="0">
        <references count="2">
          <reference field="2" count="1" defaultSubtotal="1">
            <x v="11"/>
          </reference>
          <reference field="1" count="1" selected="0">
            <x v="8"/>
          </reference>
        </references>
      </pivotArea>
    </format>
    <format dxfId="3781">
      <pivotArea dataOnly="0" labelOnly="1" fieldPosition="0">
        <references count="2">
          <reference field="2" count="1">
            <x v="12"/>
          </reference>
          <reference field="1" count="1" selected="0">
            <x v="8"/>
          </reference>
        </references>
      </pivotArea>
    </format>
    <format dxfId="3782">
      <pivotArea dataOnly="0" labelOnly="1" fieldPosition="0">
        <references count="2">
          <reference field="2" count="1" defaultSubtotal="1">
            <x v="12"/>
          </reference>
          <reference field="1" count="1" selected="0">
            <x v="8"/>
          </reference>
        </references>
      </pivotArea>
    </format>
    <format dxfId="3783">
      <pivotArea dataOnly="0" labelOnly="1" fieldPosition="0">
        <references count="2">
          <reference field="2" count="1">
            <x v="23"/>
          </reference>
          <reference field="1" count="1" selected="0">
            <x v="8"/>
          </reference>
        </references>
      </pivotArea>
    </format>
    <format dxfId="3784">
      <pivotArea dataOnly="0" labelOnly="1" fieldPosition="0">
        <references count="2">
          <reference field="2" count="1" defaultSubtotal="1">
            <x v="23"/>
          </reference>
          <reference field="1" count="1" selected="0">
            <x v="8"/>
          </reference>
        </references>
      </pivotArea>
    </format>
    <format dxfId="3785">
      <pivotArea dataOnly="0" labelOnly="1" fieldPosition="0">
        <references count="2">
          <reference field="2" count="1">
            <x v="29"/>
          </reference>
          <reference field="1" count="1" selected="0">
            <x v="8"/>
          </reference>
        </references>
      </pivotArea>
    </format>
    <format dxfId="3786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3787">
      <pivotArea dataOnly="0" labelOnly="1" fieldPosition="0">
        <references count="2">
          <reference field="2" count="1">
            <x v="32"/>
          </reference>
          <reference field="1" count="1" selected="0">
            <x v="8"/>
          </reference>
        </references>
      </pivotArea>
    </format>
    <format dxfId="3788">
      <pivotArea dataOnly="0" labelOnly="1" fieldPosition="0">
        <references count="2">
          <reference field="2" count="1" defaultSubtotal="1">
            <x v="32"/>
          </reference>
          <reference field="1" count="1" selected="0">
            <x v="8"/>
          </reference>
        </references>
      </pivotArea>
    </format>
    <format dxfId="3789">
      <pivotArea dataOnly="0" labelOnly="1" fieldPosition="0">
        <references count="2">
          <reference field="2" count="1">
            <x v="42"/>
          </reference>
          <reference field="1" count="1" selected="0">
            <x v="8"/>
          </reference>
        </references>
      </pivotArea>
    </format>
    <format dxfId="3790">
      <pivotArea dataOnly="0" labelOnly="1" fieldPosition="0">
        <references count="2">
          <reference field="2" count="1" defaultSubtotal="1">
            <x v="42"/>
          </reference>
          <reference field="1" count="1" selected="0">
            <x v="8"/>
          </reference>
        </references>
      </pivotArea>
    </format>
    <format dxfId="3791">
      <pivotArea dataOnly="0" labelOnly="1" fieldPosition="0">
        <references count="2">
          <reference field="2" count="1">
            <x v="56"/>
          </reference>
          <reference field="1" count="1" selected="0">
            <x v="8"/>
          </reference>
        </references>
      </pivotArea>
    </format>
    <format dxfId="3792">
      <pivotArea dataOnly="0" labelOnly="1" fieldPosition="0">
        <references count="2">
          <reference field="2" count="1" defaultSubtotal="1">
            <x v="56"/>
          </reference>
          <reference field="1" count="1" selected="0">
            <x v="8"/>
          </reference>
        </references>
      </pivotArea>
    </format>
    <format dxfId="3793">
      <pivotArea dataOnly="0" labelOnly="1" fieldPosition="0">
        <references count="2">
          <reference field="2" count="1">
            <x v="61"/>
          </reference>
          <reference field="1" count="1" selected="0">
            <x v="8"/>
          </reference>
        </references>
      </pivotArea>
    </format>
    <format dxfId="3794">
      <pivotArea dataOnly="0" labelOnly="1" fieldPosition="0">
        <references count="2">
          <reference field="2" count="1" defaultSubtotal="1">
            <x v="61"/>
          </reference>
          <reference field="1" count="1" selected="0">
            <x v="8"/>
          </reference>
        </references>
      </pivotArea>
    </format>
    <format dxfId="3795">
      <pivotArea dataOnly="0" labelOnly="1" fieldPosition="0">
        <references count="2">
          <reference field="2" count="1">
            <x v="64"/>
          </reference>
          <reference field="1" count="1" selected="0">
            <x v="8"/>
          </reference>
        </references>
      </pivotArea>
    </format>
    <format dxfId="3796">
      <pivotArea dataOnly="0" labelOnly="1" fieldPosition="0">
        <references count="2">
          <reference field="2" count="1" defaultSubtotal="1">
            <x v="64"/>
          </reference>
          <reference field="1" count="1" selected="0">
            <x v="8"/>
          </reference>
        </references>
      </pivotArea>
    </format>
    <format dxfId="3797">
      <pivotArea dataOnly="0" labelOnly="1" fieldPosition="0">
        <references count="2">
          <reference field="2" count="1">
            <x v="69"/>
          </reference>
          <reference field="1" count="1" selected="0">
            <x v="8"/>
          </reference>
        </references>
      </pivotArea>
    </format>
    <format dxfId="3798">
      <pivotArea dataOnly="0" labelOnly="1" fieldPosition="0">
        <references count="2">
          <reference field="2" count="1" defaultSubtotal="1">
            <x v="69"/>
          </reference>
          <reference field="1" count="1" selected="0">
            <x v="8"/>
          </reference>
        </references>
      </pivotArea>
    </format>
    <format dxfId="3799">
      <pivotArea dataOnly="0" labelOnly="1" fieldPosition="0">
        <references count="2">
          <reference field="2" count="1">
            <x v="75"/>
          </reference>
          <reference field="1" count="1" selected="0">
            <x v="8"/>
          </reference>
        </references>
      </pivotArea>
    </format>
    <format dxfId="3800">
      <pivotArea dataOnly="0" labelOnly="1" fieldPosition="0">
        <references count="2">
          <reference field="2" count="1" defaultSubtotal="1">
            <x v="75"/>
          </reference>
          <reference field="1" count="1" selected="0">
            <x v="8"/>
          </reference>
        </references>
      </pivotArea>
    </format>
    <format dxfId="3801">
      <pivotArea dataOnly="0" labelOnly="1" fieldPosition="0">
        <references count="2">
          <reference field="2" count="1">
            <x v="77"/>
          </reference>
          <reference field="1" count="1" selected="0">
            <x v="8"/>
          </reference>
        </references>
      </pivotArea>
    </format>
    <format dxfId="3802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3803">
      <pivotArea dataOnly="0" labelOnly="1" fieldPosition="0">
        <references count="2">
          <reference field="2" count="1">
            <x v="79"/>
          </reference>
          <reference field="1" count="1" selected="0">
            <x v="8"/>
          </reference>
        </references>
      </pivotArea>
    </format>
    <format dxfId="3804">
      <pivotArea dataOnly="0" labelOnly="1" fieldPosition="0">
        <references count="2">
          <reference field="2" count="1" defaultSubtotal="1">
            <x v="79"/>
          </reference>
          <reference field="1" count="1" selected="0">
            <x v="8"/>
          </reference>
        </references>
      </pivotArea>
    </format>
    <format dxfId="3805">
      <pivotArea dataOnly="0" labelOnly="1" fieldPosition="0">
        <references count="2">
          <reference field="2" count="1">
            <x v="111"/>
          </reference>
          <reference field="1" count="1" selected="0">
            <x v="8"/>
          </reference>
        </references>
      </pivotArea>
    </format>
    <format dxfId="3806">
      <pivotArea dataOnly="0" labelOnly="1" fieldPosition="0">
        <references count="2">
          <reference field="2" count="1" defaultSubtotal="1">
            <x v="111"/>
          </reference>
          <reference field="1" count="1" selected="0">
            <x v="8"/>
          </reference>
        </references>
      </pivotArea>
    </format>
    <format dxfId="3807">
      <pivotArea dataOnly="0" labelOnly="1" fieldPosition="0">
        <references count="2">
          <reference field="2" count="1">
            <x v="15"/>
          </reference>
          <reference field="1" count="1" selected="0">
            <x v="9"/>
          </reference>
        </references>
      </pivotArea>
    </format>
    <format dxfId="3808">
      <pivotArea dataOnly="0" labelOnly="1" fieldPosition="0">
        <references count="2">
          <reference field="2" count="1" defaultSubtotal="1">
            <x v="15"/>
          </reference>
          <reference field="1" count="1" selected="0">
            <x v="9"/>
          </reference>
        </references>
      </pivotArea>
    </format>
    <format dxfId="3809">
      <pivotArea dataOnly="0" labelOnly="1" fieldPosition="0">
        <references count="2">
          <reference field="2" count="1">
            <x v="5"/>
          </reference>
          <reference field="1" count="1" selected="0">
            <x v="10"/>
          </reference>
        </references>
      </pivotArea>
    </format>
    <format dxfId="3810">
      <pivotArea dataOnly="0" labelOnly="1" fieldPosition="0">
        <references count="2">
          <reference field="2" count="1" defaultSubtotal="1">
            <x v="5"/>
          </reference>
          <reference field="1" count="1" selected="0">
            <x v="10"/>
          </reference>
        </references>
      </pivotArea>
    </format>
    <format dxfId="3811">
      <pivotArea dataOnly="0" labelOnly="1" fieldPosition="0">
        <references count="2">
          <reference field="2" count="1">
            <x v="19"/>
          </reference>
          <reference field="1" count="1" selected="0">
            <x v="10"/>
          </reference>
        </references>
      </pivotArea>
    </format>
    <format dxfId="3812">
      <pivotArea dataOnly="0" labelOnly="1" fieldPosition="0">
        <references count="2">
          <reference field="2" count="1" defaultSubtotal="1">
            <x v="19"/>
          </reference>
          <reference field="1" count="1" selected="0">
            <x v="10"/>
          </reference>
        </references>
      </pivotArea>
    </format>
    <format dxfId="3813">
      <pivotArea dataOnly="0" labelOnly="1" fieldPosition="0">
        <references count="2">
          <reference field="2" count="1">
            <x v="28"/>
          </reference>
          <reference field="1" count="1" selected="0">
            <x v="10"/>
          </reference>
        </references>
      </pivotArea>
    </format>
    <format dxfId="3814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3815">
      <pivotArea dataOnly="0" labelOnly="1" fieldPosition="0">
        <references count="2">
          <reference field="2" count="1">
            <x v="31"/>
          </reference>
          <reference field="1" count="1" selected="0">
            <x v="10"/>
          </reference>
        </references>
      </pivotArea>
    </format>
    <format dxfId="3816">
      <pivotArea dataOnly="0" labelOnly="1" fieldPosition="0">
        <references count="2">
          <reference field="2" count="1" defaultSubtotal="1">
            <x v="31"/>
          </reference>
          <reference field="1" count="1" selected="0">
            <x v="10"/>
          </reference>
        </references>
      </pivotArea>
    </format>
    <format dxfId="3817">
      <pivotArea dataOnly="0" labelOnly="1" fieldPosition="0">
        <references count="2">
          <reference field="2" count="1">
            <x v="33"/>
          </reference>
          <reference field="1" count="1" selected="0">
            <x v="10"/>
          </reference>
        </references>
      </pivotArea>
    </format>
    <format dxfId="3818">
      <pivotArea dataOnly="0" labelOnly="1" fieldPosition="0">
        <references count="2">
          <reference field="2" count="1" defaultSubtotal="1">
            <x v="33"/>
          </reference>
          <reference field="1" count="1" selected="0">
            <x v="10"/>
          </reference>
        </references>
      </pivotArea>
    </format>
    <format dxfId="3819">
      <pivotArea dataOnly="0" labelOnly="1" fieldPosition="0">
        <references count="2">
          <reference field="2" count="1">
            <x v="35"/>
          </reference>
          <reference field="1" count="1" selected="0">
            <x v="10"/>
          </reference>
        </references>
      </pivotArea>
    </format>
    <format dxfId="3820">
      <pivotArea dataOnly="0" labelOnly="1" fieldPosition="0">
        <references count="2">
          <reference field="2" count="1" defaultSubtotal="1">
            <x v="35"/>
          </reference>
          <reference field="1" count="1" selected="0">
            <x v="10"/>
          </reference>
        </references>
      </pivotArea>
    </format>
    <format dxfId="3821">
      <pivotArea dataOnly="0" labelOnly="1" fieldPosition="0">
        <references count="2">
          <reference field="2" count="1">
            <x v="38"/>
          </reference>
          <reference field="1" count="1" selected="0">
            <x v="10"/>
          </reference>
        </references>
      </pivotArea>
    </format>
    <format dxfId="3822">
      <pivotArea dataOnly="0" labelOnly="1" fieldPosition="0">
        <references count="2">
          <reference field="2" count="1" defaultSubtotal="1">
            <x v="38"/>
          </reference>
          <reference field="1" count="1" selected="0">
            <x v="10"/>
          </reference>
        </references>
      </pivotArea>
    </format>
    <format dxfId="3823">
      <pivotArea dataOnly="0" labelOnly="1" fieldPosition="0">
        <references count="2">
          <reference field="2" count="1">
            <x v="44"/>
          </reference>
          <reference field="1" count="1" selected="0">
            <x v="10"/>
          </reference>
        </references>
      </pivotArea>
    </format>
    <format dxfId="3824">
      <pivotArea dataOnly="0" labelOnly="1" fieldPosition="0">
        <references count="2">
          <reference field="2" count="1" defaultSubtotal="1">
            <x v="44"/>
          </reference>
          <reference field="1" count="1" selected="0">
            <x v="10"/>
          </reference>
        </references>
      </pivotArea>
    </format>
    <format dxfId="3825">
      <pivotArea dataOnly="0" labelOnly="1" fieldPosition="0">
        <references count="2">
          <reference field="2" count="1">
            <x v="52"/>
          </reference>
          <reference field="1" count="1" selected="0">
            <x v="10"/>
          </reference>
        </references>
      </pivotArea>
    </format>
    <format dxfId="3826">
      <pivotArea dataOnly="0" labelOnly="1" fieldPosition="0">
        <references count="2">
          <reference field="2" count="1" defaultSubtotal="1">
            <x v="52"/>
          </reference>
          <reference field="1" count="1" selected="0">
            <x v="10"/>
          </reference>
        </references>
      </pivotArea>
    </format>
    <format dxfId="3827">
      <pivotArea dataOnly="0" labelOnly="1" fieldPosition="0">
        <references count="2">
          <reference field="2" count="1">
            <x v="60"/>
          </reference>
          <reference field="1" count="1" selected="0">
            <x v="10"/>
          </reference>
        </references>
      </pivotArea>
    </format>
    <format dxfId="3828">
      <pivotArea dataOnly="0" labelOnly="1" fieldPosition="0">
        <references count="2">
          <reference field="2" count="1" defaultSubtotal="1">
            <x v="60"/>
          </reference>
          <reference field="1" count="1" selected="0">
            <x v="10"/>
          </reference>
        </references>
      </pivotArea>
    </format>
    <format dxfId="3829">
      <pivotArea dataOnly="0" labelOnly="1" fieldPosition="0">
        <references count="2">
          <reference field="2" count="1">
            <x v="76"/>
          </reference>
          <reference field="1" count="1" selected="0">
            <x v="10"/>
          </reference>
        </references>
      </pivotArea>
    </format>
    <format dxfId="3830">
      <pivotArea dataOnly="0" labelOnly="1" fieldPosition="0">
        <references count="2">
          <reference field="2" count="1" defaultSubtotal="1">
            <x v="76"/>
          </reference>
          <reference field="1" count="1" selected="0">
            <x v="10"/>
          </reference>
        </references>
      </pivotArea>
    </format>
    <format dxfId="3831">
      <pivotArea dataOnly="0" labelOnly="1" fieldPosition="0">
        <references count="2">
          <reference field="2" count="1">
            <x v="80"/>
          </reference>
          <reference field="1" count="1" selected="0">
            <x v="10"/>
          </reference>
        </references>
      </pivotArea>
    </format>
    <format dxfId="3832">
      <pivotArea dataOnly="0" labelOnly="1" fieldPosition="0">
        <references count="2">
          <reference field="2" count="1" defaultSubtotal="1">
            <x v="80"/>
          </reference>
          <reference field="1" count="1" selected="0">
            <x v="10"/>
          </reference>
        </references>
      </pivotArea>
    </format>
    <format dxfId="3833">
      <pivotArea dataOnly="0" labelOnly="1" fieldPosition="0">
        <references count="2">
          <reference field="2" count="1">
            <x v="85"/>
          </reference>
          <reference field="1" count="1" selected="0">
            <x v="10"/>
          </reference>
        </references>
      </pivotArea>
    </format>
    <format dxfId="3834">
      <pivotArea dataOnly="0" labelOnly="1" fieldPosition="0">
        <references count="2">
          <reference field="2" count="1" defaultSubtotal="1">
            <x v="85"/>
          </reference>
          <reference field="1" count="1" selected="0">
            <x v="10"/>
          </reference>
        </references>
      </pivotArea>
    </format>
    <format dxfId="3835">
      <pivotArea dataOnly="0" labelOnly="1" fieldPosition="0">
        <references count="2">
          <reference field="2" count="1">
            <x v="106"/>
          </reference>
          <reference field="1" count="1" selected="0">
            <x v="10"/>
          </reference>
        </references>
      </pivotArea>
    </format>
    <format dxfId="3836">
      <pivotArea dataOnly="0" labelOnly="1" fieldPosition="0">
        <references count="2">
          <reference field="2" count="1" defaultSubtotal="1">
            <x v="106"/>
          </reference>
          <reference field="1" count="1" selected="0">
            <x v="10"/>
          </reference>
        </references>
      </pivotArea>
    </format>
    <format dxfId="3837">
      <pivotArea dataOnly="0" labelOnly="1" fieldPosition="0">
        <references count="2">
          <reference field="2" count="1">
            <x v="110"/>
          </reference>
          <reference field="1" count="1" selected="0">
            <x v="10"/>
          </reference>
        </references>
      </pivotArea>
    </format>
    <format dxfId="3838">
      <pivotArea dataOnly="0" labelOnly="1" fieldPosition="0">
        <references count="2">
          <reference field="2" count="1" defaultSubtotal="1">
            <x v="110"/>
          </reference>
          <reference field="1" count="1" selected="0">
            <x v="10"/>
          </reference>
        </references>
      </pivotArea>
    </format>
    <format dxfId="3839">
      <pivotArea dataOnly="0" labelOnly="1" fieldPosition="0">
        <references count="2">
          <reference field="2" count="1">
            <x v="7"/>
          </reference>
          <reference field="1" count="1" selected="0">
            <x v="11"/>
          </reference>
        </references>
      </pivotArea>
    </format>
    <format dxfId="3840">
      <pivotArea dataOnly="0" labelOnly="1" fieldPosition="0">
        <references count="2">
          <reference field="2" count="1" defaultSubtotal="1">
            <x v="7"/>
          </reference>
          <reference field="1" count="1" selected="0">
            <x v="11"/>
          </reference>
        </references>
      </pivotArea>
    </format>
    <format dxfId="3841">
      <pivotArea dataOnly="0" labelOnly="1" fieldPosition="0">
        <references count="2">
          <reference field="2" count="1">
            <x v="18"/>
          </reference>
          <reference field="1" count="1" selected="0">
            <x v="11"/>
          </reference>
        </references>
      </pivotArea>
    </format>
    <format dxfId="3842">
      <pivotArea dataOnly="0" labelOnly="1" fieldPosition="0">
        <references count="2">
          <reference field="2" count="1" defaultSubtotal="1">
            <x v="18"/>
          </reference>
          <reference field="1" count="1" selected="0">
            <x v="11"/>
          </reference>
        </references>
      </pivotArea>
    </format>
    <format dxfId="3843">
      <pivotArea dataOnly="0" labelOnly="1" fieldPosition="0">
        <references count="2">
          <reference field="2" count="1">
            <x v="34"/>
          </reference>
          <reference field="1" count="1" selected="0">
            <x v="11"/>
          </reference>
        </references>
      </pivotArea>
    </format>
    <format dxfId="3844">
      <pivotArea dataOnly="0" labelOnly="1" fieldPosition="0">
        <references count="2">
          <reference field="2" count="1" defaultSubtotal="1">
            <x v="34"/>
          </reference>
          <reference field="1" count="1" selected="0">
            <x v="11"/>
          </reference>
        </references>
      </pivotArea>
    </format>
    <format dxfId="3845">
      <pivotArea dataOnly="0" labelOnly="1" fieldPosition="0">
        <references count="2">
          <reference field="2" count="1">
            <x v="59"/>
          </reference>
          <reference field="1" count="1" selected="0">
            <x v="11"/>
          </reference>
        </references>
      </pivotArea>
    </format>
    <format dxfId="3846">
      <pivotArea dataOnly="0" labelOnly="1" fieldPosition="0">
        <references count="2">
          <reference field="2" count="1" defaultSubtotal="1">
            <x v="59"/>
          </reference>
          <reference field="1" count="1" selected="0">
            <x v="11"/>
          </reference>
        </references>
      </pivotArea>
    </format>
    <format dxfId="3847">
      <pivotArea dataOnly="0" labelOnly="1" fieldPosition="0">
        <references count="2">
          <reference field="2" count="1">
            <x v="62"/>
          </reference>
          <reference field="1" count="1" selected="0">
            <x v="11"/>
          </reference>
        </references>
      </pivotArea>
    </format>
    <format dxfId="3848">
      <pivotArea dataOnly="0" labelOnly="1" fieldPosition="0">
        <references count="2">
          <reference field="2" count="1" defaultSubtotal="1">
            <x v="62"/>
          </reference>
          <reference field="1" count="1" selected="0">
            <x v="11"/>
          </reference>
        </references>
      </pivotArea>
    </format>
    <format dxfId="3849">
      <pivotArea dataOnly="0" labelOnly="1" fieldPosition="0">
        <references count="2">
          <reference field="2" count="1">
            <x v="71"/>
          </reference>
          <reference field="1" count="1" selected="0">
            <x v="11"/>
          </reference>
        </references>
      </pivotArea>
    </format>
    <format dxfId="3850">
      <pivotArea dataOnly="0" labelOnly="1" fieldPosition="0">
        <references count="2">
          <reference field="2" count="1" defaultSubtotal="1">
            <x v="71"/>
          </reference>
          <reference field="1" count="1" selected="0">
            <x v="11"/>
          </reference>
        </references>
      </pivotArea>
    </format>
    <format dxfId="3851">
      <pivotArea dataOnly="0" labelOnly="1" fieldPosition="0">
        <references count="2">
          <reference field="2" count="1">
            <x v="109"/>
          </reference>
          <reference field="1" count="1" selected="0">
            <x v="11"/>
          </reference>
        </references>
      </pivotArea>
    </format>
    <format dxfId="3852">
      <pivotArea dataOnly="0" labelOnly="1" fieldPosition="0">
        <references count="2">
          <reference field="2" count="1" defaultSubtotal="1">
            <x v="109"/>
          </reference>
          <reference field="1" count="1" selected="0">
            <x v="11"/>
          </reference>
        </references>
      </pivotArea>
    </format>
    <format dxfId="3853">
      <pivotArea dataOnly="0" labelOnly="1" fieldPosition="0">
        <references count="2">
          <reference field="2" count="1">
            <x v="16"/>
          </reference>
          <reference field="1" count="1" selected="0">
            <x v="12"/>
          </reference>
        </references>
      </pivotArea>
    </format>
    <format dxfId="3854">
      <pivotArea dataOnly="0" labelOnly="1" fieldPosition="0">
        <references count="2">
          <reference field="2" count="1" defaultSubtotal="1">
            <x v="16"/>
          </reference>
          <reference field="1" count="1" selected="0">
            <x v="12"/>
          </reference>
        </references>
      </pivotArea>
    </format>
    <format dxfId="3855">
      <pivotArea dataOnly="0" labelOnly="1" fieldPosition="0">
        <references count="2">
          <reference field="2" count="1">
            <x v="37"/>
          </reference>
          <reference field="1" count="1" selected="0">
            <x v="12"/>
          </reference>
        </references>
      </pivotArea>
    </format>
    <format dxfId="3856">
      <pivotArea dataOnly="0" labelOnly="1" fieldPosition="0">
        <references count="2">
          <reference field="2" count="1" defaultSubtotal="1">
            <x v="37"/>
          </reference>
          <reference field="1" count="1" selected="0">
            <x v="12"/>
          </reference>
        </references>
      </pivotArea>
    </format>
    <format dxfId="3857">
      <pivotArea dataOnly="0" labelOnly="1" fieldPosition="0">
        <references count="2">
          <reference field="2" count="1">
            <x v="73"/>
          </reference>
          <reference field="1" count="1" selected="0">
            <x v="13"/>
          </reference>
        </references>
      </pivotArea>
    </format>
    <format dxfId="3858">
      <pivotArea dataOnly="0" labelOnly="1" fieldPosition="0">
        <references count="2">
          <reference field="2" count="1" defaultSubtotal="1">
            <x v="73"/>
          </reference>
          <reference field="1" count="1" selected="0">
            <x v="13"/>
          </reference>
        </references>
      </pivotArea>
    </format>
    <format dxfId="3859">
      <pivotArea dataOnly="0" labelOnly="1" fieldPosition="0">
        <references count="2">
          <reference field="2" count="1">
            <x v="24"/>
          </reference>
          <reference field="1" count="1" selected="0">
            <x v="14"/>
          </reference>
        </references>
      </pivotArea>
    </format>
    <format dxfId="3860">
      <pivotArea dataOnly="0" labelOnly="1" fieldPosition="0">
        <references count="2">
          <reference field="2" count="1" defaultSubtotal="1">
            <x v="24"/>
          </reference>
          <reference field="1" count="1" selected="0">
            <x v="14"/>
          </reference>
        </references>
      </pivotArea>
    </format>
    <format dxfId="3861">
      <pivotArea dataOnly="0" labelOnly="1" fieldPosition="0">
        <references count="2">
          <reference field="2" count="1">
            <x v="25"/>
          </reference>
          <reference field="1" count="1" selected="0">
            <x v="14"/>
          </reference>
        </references>
      </pivotArea>
    </format>
    <format dxfId="3862">
      <pivotArea dataOnly="0" labelOnly="1" fieldPosition="0">
        <references count="2">
          <reference field="2" count="1" defaultSubtotal="1">
            <x v="25"/>
          </reference>
          <reference field="1" count="1" selected="0">
            <x v="14"/>
          </reference>
        </references>
      </pivotArea>
    </format>
    <format dxfId="3863">
      <pivotArea dataOnly="0" labelOnly="1" fieldPosition="0">
        <references count="2">
          <reference field="2" count="1">
            <x v="57"/>
          </reference>
          <reference field="1" count="1" selected="0">
            <x v="14"/>
          </reference>
        </references>
      </pivotArea>
    </format>
    <format dxfId="3864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3865">
      <pivotArea dataOnly="0" labelOnly="1" fieldPosition="0">
        <references count="2">
          <reference field="2" count="1">
            <x v="68"/>
          </reference>
          <reference field="1" count="1" selected="0">
            <x v="14"/>
          </reference>
        </references>
      </pivotArea>
    </format>
    <format dxfId="3866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3867">
      <pivotArea dataOnly="0" labelOnly="1" fieldPosition="0">
        <references count="2">
          <reference field="2" count="1">
            <x v="81"/>
          </reference>
          <reference field="1" count="1" selected="0">
            <x v="14"/>
          </reference>
        </references>
      </pivotArea>
    </format>
    <format dxfId="3868">
      <pivotArea dataOnly="0" labelOnly="1" fieldPosition="0">
        <references count="2">
          <reference field="2" count="1" defaultSubtotal="1">
            <x v="81"/>
          </reference>
          <reference field="1" count="1" selected="0">
            <x v="14"/>
          </reference>
        </references>
      </pivotArea>
    </format>
    <format dxfId="3869">
      <pivotArea dataOnly="0" labelOnly="1" fieldPosition="0">
        <references count="2">
          <reference field="2" count="1">
            <x v="89"/>
          </reference>
          <reference field="1" count="1" selected="0">
            <x v="14"/>
          </reference>
        </references>
      </pivotArea>
    </format>
    <format dxfId="3870">
      <pivotArea dataOnly="0" labelOnly="1" fieldPosition="0">
        <references count="2">
          <reference field="2" count="1" defaultSubtotal="1">
            <x v="89"/>
          </reference>
          <reference field="1" count="1" selected="0">
            <x v="14"/>
          </reference>
        </references>
      </pivotArea>
    </format>
    <format dxfId="3871">
      <pivotArea dataOnly="0" labelOnly="1" fieldPosition="0">
        <references count="2">
          <reference field="2" count="1">
            <x v="93"/>
          </reference>
          <reference field="1" count="1" selected="0">
            <x v="14"/>
          </reference>
        </references>
      </pivotArea>
    </format>
    <format dxfId="3872">
      <pivotArea dataOnly="0" labelOnly="1" fieldPosition="0">
        <references count="2">
          <reference field="2" count="1" defaultSubtotal="1">
            <x v="93"/>
          </reference>
          <reference field="1" count="1" selected="0">
            <x v="14"/>
          </reference>
        </references>
      </pivotArea>
    </format>
    <format dxfId="3873">
      <pivotArea dataOnly="0" labelOnly="1" fieldPosition="0">
        <references count="2">
          <reference field="2" count="1">
            <x v="115"/>
          </reference>
          <reference field="1" count="1" selected="0">
            <x v="14"/>
          </reference>
        </references>
      </pivotArea>
    </format>
    <format dxfId="3874">
      <pivotArea dataOnly="0" labelOnly="1" fieldPosition="0">
        <references count="2">
          <reference field="2" count="1" defaultSubtotal="1">
            <x v="115"/>
          </reference>
          <reference field="1" count="1" selected="0">
            <x v="14"/>
          </reference>
        </references>
      </pivotArea>
    </format>
    <format dxfId="3875">
      <pivotArea dataOnly="0" labelOnly="1" fieldPosition="0">
        <references count="2">
          <reference field="2" count="1">
            <x v="118"/>
          </reference>
          <reference field="1" count="1" selected="0">
            <x v="14"/>
          </reference>
        </references>
      </pivotArea>
    </format>
    <format dxfId="3876">
      <pivotArea dataOnly="0" labelOnly="1" fieldPosition="0">
        <references count="2">
          <reference field="2" count="1" defaultSubtotal="1">
            <x v="118"/>
          </reference>
          <reference field="1" count="1" selected="0">
            <x v="14"/>
          </reference>
        </references>
      </pivotArea>
    </format>
    <format dxfId="3877">
      <pivotArea dataOnly="0" labelOnly="1" fieldPosition="0">
        <references count="2">
          <reference field="2" count="1">
            <x v="0"/>
          </reference>
          <reference field="1" count="1" selected="0">
            <x v="16"/>
          </reference>
        </references>
      </pivotArea>
    </format>
    <format dxfId="3878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3879">
      <pivotArea dataOnly="0" labelOnly="1" grandRow="1" offset="B1:B1" fieldPosition="0"/>
    </format>
    <format dxfId="3880">
      <pivotArea type="origin" dataOnly="0" labelOnly="1" outline="0" offset="B2:B2" fieldPosition="0"/>
    </format>
    <format dxfId="3881">
      <pivotArea field="2" type="button" dataOnly="0" labelOnly="1" outline="0" fieldPosition="0"/>
    </format>
    <format dxfId="3882">
      <pivotArea dataOnly="0" labelOnly="1" fieldPosition="0">
        <references count="2">
          <reference field="2" count="1">
            <x v="0"/>
          </reference>
          <reference field="1" count="1" selected="0">
            <x v="0"/>
          </reference>
        </references>
      </pivotArea>
    </format>
    <format dxfId="3883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3884">
      <pivotArea dataOnly="0" labelOnly="1" fieldPosition="0">
        <references count="2">
          <reference field="2" count="1">
            <x v="49"/>
          </reference>
          <reference field="1" count="1" selected="0">
            <x v="2"/>
          </reference>
        </references>
      </pivotArea>
    </format>
    <format dxfId="3885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3886">
      <pivotArea dataOnly="0" labelOnly="1" fieldPosition="0">
        <references count="2">
          <reference field="2" count="1">
            <x v="36"/>
          </reference>
          <reference field="1" count="1" selected="0">
            <x v="3"/>
          </reference>
        </references>
      </pivotArea>
    </format>
    <format dxfId="3887">
      <pivotArea dataOnly="0" labelOnly="1" fieldPosition="0">
        <references count="2">
          <reference field="2" count="1" defaultSubtotal="1">
            <x v="36"/>
          </reference>
          <reference field="1" count="1" selected="0">
            <x v="3"/>
          </reference>
        </references>
      </pivotArea>
    </format>
    <format dxfId="3888">
      <pivotArea dataOnly="0" labelOnly="1" fieldPosition="0">
        <references count="2">
          <reference field="2" count="1">
            <x v="21"/>
          </reference>
          <reference field="1" count="1" selected="0">
            <x v="4"/>
          </reference>
        </references>
      </pivotArea>
    </format>
    <format dxfId="3889">
      <pivotArea dataOnly="0" labelOnly="1" fieldPosition="0">
        <references count="2">
          <reference field="2" count="1" defaultSubtotal="1">
            <x v="21"/>
          </reference>
          <reference field="1" count="1" selected="0">
            <x v="4"/>
          </reference>
        </references>
      </pivotArea>
    </format>
    <format dxfId="3890">
      <pivotArea dataOnly="0" labelOnly="1" fieldPosition="0">
        <references count="2">
          <reference field="2" count="1">
            <x v="26"/>
          </reference>
          <reference field="1" count="1" selected="0">
            <x v="5"/>
          </reference>
        </references>
      </pivotArea>
    </format>
    <format dxfId="3891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3892">
      <pivotArea dataOnly="0" labelOnly="1" fieldPosition="0">
        <references count="2">
          <reference field="2" count="1">
            <x v="40"/>
          </reference>
          <reference field="1" count="1" selected="0">
            <x v="5"/>
          </reference>
        </references>
      </pivotArea>
    </format>
    <format dxfId="3893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3894">
      <pivotArea dataOnly="0" labelOnly="1" fieldPosition="0">
        <references count="2">
          <reference field="2" count="1">
            <x v="53"/>
          </reference>
          <reference field="1" count="1" selected="0">
            <x v="5"/>
          </reference>
        </references>
      </pivotArea>
    </format>
    <format dxfId="3895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3896">
      <pivotArea dataOnly="0" labelOnly="1" fieldPosition="0">
        <references count="2">
          <reference field="2" count="1">
            <x v="58"/>
          </reference>
          <reference field="1" count="1" selected="0">
            <x v="5"/>
          </reference>
        </references>
      </pivotArea>
    </format>
    <format dxfId="3897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3898">
      <pivotArea dataOnly="0" labelOnly="1" fieldPosition="0">
        <references count="2">
          <reference field="2" count="1">
            <x v="70"/>
          </reference>
          <reference field="1" count="1" selected="0">
            <x v="5"/>
          </reference>
        </references>
      </pivotArea>
    </format>
    <format dxfId="3899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3900">
      <pivotArea dataOnly="0" labelOnly="1" fieldPosition="0">
        <references count="2">
          <reference field="2" count="1">
            <x v="100"/>
          </reference>
          <reference field="1" count="1" selected="0">
            <x v="5"/>
          </reference>
        </references>
      </pivotArea>
    </format>
    <format dxfId="3901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3902">
      <pivotArea dataOnly="0" labelOnly="1" fieldPosition="0">
        <references count="2">
          <reference field="2" count="1">
            <x v="102"/>
          </reference>
          <reference field="1" count="1" selected="0">
            <x v="5"/>
          </reference>
        </references>
      </pivotArea>
    </format>
    <format dxfId="3903">
      <pivotArea dataOnly="0" labelOnly="1" fieldPosition="0">
        <references count="2">
          <reference field="2" count="1" defaultSubtotal="1">
            <x v="102"/>
          </reference>
          <reference field="1" count="1" selected="0">
            <x v="5"/>
          </reference>
        </references>
      </pivotArea>
    </format>
    <format dxfId="3904">
      <pivotArea dataOnly="0" labelOnly="1" fieldPosition="0">
        <references count="2">
          <reference field="2" count="1">
            <x v="104"/>
          </reference>
          <reference field="1" count="1" selected="0">
            <x v="5"/>
          </reference>
        </references>
      </pivotArea>
    </format>
    <format dxfId="3905">
      <pivotArea dataOnly="0" labelOnly="1" fieldPosition="0">
        <references count="2">
          <reference field="2" count="1" defaultSubtotal="1">
            <x v="104"/>
          </reference>
          <reference field="1" count="1" selected="0">
            <x v="5"/>
          </reference>
        </references>
      </pivotArea>
    </format>
    <format dxfId="3906">
      <pivotArea dataOnly="0" labelOnly="1" fieldPosition="0">
        <references count="2">
          <reference field="2" count="1">
            <x v="108"/>
          </reference>
          <reference field="1" count="1" selected="0">
            <x v="5"/>
          </reference>
        </references>
      </pivotArea>
    </format>
    <format dxfId="3907">
      <pivotArea dataOnly="0" labelOnly="1" fieldPosition="0">
        <references count="2">
          <reference field="2" count="1" defaultSubtotal="1">
            <x v="108"/>
          </reference>
          <reference field="1" count="1" selected="0">
            <x v="5"/>
          </reference>
        </references>
      </pivotArea>
    </format>
    <format dxfId="3908">
      <pivotArea dataOnly="0" labelOnly="1" fieldPosition="0">
        <references count="2">
          <reference field="2" count="1">
            <x v="112"/>
          </reference>
          <reference field="1" count="1" selected="0">
            <x v="5"/>
          </reference>
        </references>
      </pivotArea>
    </format>
    <format dxfId="3909">
      <pivotArea dataOnly="0" labelOnly="1" fieldPosition="0">
        <references count="2">
          <reference field="2" count="1" defaultSubtotal="1">
            <x v="112"/>
          </reference>
          <reference field="1" count="1" selected="0">
            <x v="5"/>
          </reference>
        </references>
      </pivotArea>
    </format>
    <format dxfId="3910">
      <pivotArea dataOnly="0" labelOnly="1" fieldPosition="0">
        <references count="2">
          <reference field="2" count="1">
            <x v="113"/>
          </reference>
          <reference field="1" count="1" selected="0">
            <x v="5"/>
          </reference>
        </references>
      </pivotArea>
    </format>
    <format dxfId="3911">
      <pivotArea dataOnly="0" labelOnly="1" fieldPosition="0">
        <references count="2">
          <reference field="2" count="1" defaultSubtotal="1">
            <x v="113"/>
          </reference>
          <reference field="1" count="1" selected="0">
            <x v="5"/>
          </reference>
        </references>
      </pivotArea>
    </format>
    <format dxfId="3912">
      <pivotArea dataOnly="0" labelOnly="1" fieldPosition="0">
        <references count="2">
          <reference field="2" count="1">
            <x v="117"/>
          </reference>
          <reference field="1" count="1" selected="0">
            <x v="5"/>
          </reference>
        </references>
      </pivotArea>
    </format>
    <format dxfId="3913">
      <pivotArea dataOnly="0" labelOnly="1" fieldPosition="0">
        <references count="2">
          <reference field="2" count="1" defaultSubtotal="1">
            <x v="117"/>
          </reference>
          <reference field="1" count="1" selected="0">
            <x v="5"/>
          </reference>
        </references>
      </pivotArea>
    </format>
    <format dxfId="3914">
      <pivotArea dataOnly="0" labelOnly="1" fieldPosition="0">
        <references count="2">
          <reference field="2" count="1">
            <x v="119"/>
          </reference>
          <reference field="1" count="1" selected="0">
            <x v="5"/>
          </reference>
        </references>
      </pivotArea>
    </format>
    <format dxfId="3915">
      <pivotArea dataOnly="0" labelOnly="1" fieldPosition="0">
        <references count="2">
          <reference field="2" count="1" defaultSubtotal="1">
            <x v="119"/>
          </reference>
          <reference field="1" count="1" selected="0">
            <x v="5"/>
          </reference>
        </references>
      </pivotArea>
    </format>
    <format dxfId="3916">
      <pivotArea dataOnly="0" labelOnly="1" fieldPosition="0">
        <references count="2">
          <reference field="2" count="1">
            <x v="20"/>
          </reference>
          <reference field="1" count="1" selected="0">
            <x v="6"/>
          </reference>
        </references>
      </pivotArea>
    </format>
    <format dxfId="3917">
      <pivotArea dataOnly="0" labelOnly="1" fieldPosition="0">
        <references count="2">
          <reference field="2" count="1" defaultSubtotal="1">
            <x v="20"/>
          </reference>
          <reference field="1" count="1" selected="0">
            <x v="6"/>
          </reference>
        </references>
      </pivotArea>
    </format>
    <format dxfId="3918">
      <pivotArea dataOnly="0" labelOnly="1" fieldPosition="0">
        <references count="2">
          <reference field="2" count="1">
            <x v="101"/>
          </reference>
          <reference field="1" count="1" selected="0">
            <x v="6"/>
          </reference>
        </references>
      </pivotArea>
    </format>
    <format dxfId="3919">
      <pivotArea dataOnly="0" labelOnly="1" fieldPosition="0">
        <references count="2">
          <reference field="2" count="1" defaultSubtotal="1">
            <x v="101"/>
          </reference>
          <reference field="1" count="1" selected="0">
            <x v="6"/>
          </reference>
        </references>
      </pivotArea>
    </format>
    <format dxfId="3920">
      <pivotArea dataOnly="0" labelOnly="1" fieldPosition="0">
        <references count="2">
          <reference field="2" count="1">
            <x v="114"/>
          </reference>
          <reference field="1" count="1" selected="0">
            <x v="6"/>
          </reference>
        </references>
      </pivotArea>
    </format>
    <format dxfId="3921">
      <pivotArea dataOnly="0" labelOnly="1" fieldPosition="0">
        <references count="2">
          <reference field="2" count="1" defaultSubtotal="1">
            <x v="114"/>
          </reference>
          <reference field="1" count="1" selected="0">
            <x v="6"/>
          </reference>
        </references>
      </pivotArea>
    </format>
    <format dxfId="3922">
      <pivotArea dataOnly="0" labelOnly="1" fieldPosition="0">
        <references count="2">
          <reference field="2" count="1">
            <x v="116"/>
          </reference>
          <reference field="1" count="1" selected="0">
            <x v="6"/>
          </reference>
        </references>
      </pivotArea>
    </format>
    <format dxfId="3923">
      <pivotArea dataOnly="0" labelOnly="1" fieldPosition="0">
        <references count="2">
          <reference field="2" count="1" defaultSubtotal="1">
            <x v="116"/>
          </reference>
          <reference field="1" count="1" selected="0">
            <x v="6"/>
          </reference>
        </references>
      </pivotArea>
    </format>
    <format dxfId="3924">
      <pivotArea dataOnly="0" labelOnly="1" fieldPosition="0">
        <references count="2">
          <reference field="2" count="1">
            <x v="2"/>
          </reference>
          <reference field="1" count="1" selected="0">
            <x v="7"/>
          </reference>
        </references>
      </pivotArea>
    </format>
    <format dxfId="3925">
      <pivotArea dataOnly="0" labelOnly="1" fieldPosition="0">
        <references count="2">
          <reference field="2" count="1" defaultSubtotal="1">
            <x v="2"/>
          </reference>
          <reference field="1" count="1" selected="0">
            <x v="7"/>
          </reference>
        </references>
      </pivotArea>
    </format>
    <format dxfId="3926">
      <pivotArea dataOnly="0" labelOnly="1" fieldPosition="0">
        <references count="2">
          <reference field="2" count="1">
            <x v="3"/>
          </reference>
          <reference field="1" count="1" selected="0">
            <x v="7"/>
          </reference>
        </references>
      </pivotArea>
    </format>
    <format dxfId="3927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3928">
      <pivotArea dataOnly="0" labelOnly="1" fieldPosition="0">
        <references count="2">
          <reference field="2" count="1">
            <x v="4"/>
          </reference>
          <reference field="1" count="1" selected="0">
            <x v="7"/>
          </reference>
        </references>
      </pivotArea>
    </format>
    <format dxfId="3929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3930">
      <pivotArea dataOnly="0" labelOnly="1" fieldPosition="0">
        <references count="2">
          <reference field="2" count="1">
            <x v="6"/>
          </reference>
          <reference field="1" count="1" selected="0">
            <x v="7"/>
          </reference>
        </references>
      </pivotArea>
    </format>
    <format dxfId="3931">
      <pivotArea dataOnly="0" labelOnly="1" fieldPosition="0">
        <references count="2">
          <reference field="2" count="1" defaultSubtotal="1">
            <x v="6"/>
          </reference>
          <reference field="1" count="1" selected="0">
            <x v="7"/>
          </reference>
        </references>
      </pivotArea>
    </format>
    <format dxfId="3932">
      <pivotArea dataOnly="0" labelOnly="1" fieldPosition="0">
        <references count="2">
          <reference field="2" count="1">
            <x v="14"/>
          </reference>
          <reference field="1" count="1" selected="0">
            <x v="7"/>
          </reference>
        </references>
      </pivotArea>
    </format>
    <format dxfId="3933">
      <pivotArea dataOnly="0" labelOnly="1" fieldPosition="0">
        <references count="2">
          <reference field="2" count="1" defaultSubtotal="1">
            <x v="14"/>
          </reference>
          <reference field="1" count="1" selected="0">
            <x v="7"/>
          </reference>
        </references>
      </pivotArea>
    </format>
    <format dxfId="3934">
      <pivotArea dataOnly="0" labelOnly="1" fieldPosition="0">
        <references count="2">
          <reference field="2" count="1">
            <x v="17"/>
          </reference>
          <reference field="1" count="1" selected="0">
            <x v="7"/>
          </reference>
        </references>
      </pivotArea>
    </format>
    <format dxfId="3935">
      <pivotArea dataOnly="0" labelOnly="1" fieldPosition="0">
        <references count="2">
          <reference field="2" count="1" defaultSubtotal="1">
            <x v="17"/>
          </reference>
          <reference field="1" count="1" selected="0">
            <x v="7"/>
          </reference>
        </references>
      </pivotArea>
    </format>
    <format dxfId="3936">
      <pivotArea dataOnly="0" labelOnly="1" fieldPosition="0">
        <references count="2">
          <reference field="2" count="1">
            <x v="22"/>
          </reference>
          <reference field="1" count="1" selected="0">
            <x v="7"/>
          </reference>
        </references>
      </pivotArea>
    </format>
    <format dxfId="3937">
      <pivotArea dataOnly="0" labelOnly="1" fieldPosition="0">
        <references count="2">
          <reference field="2" count="1" defaultSubtotal="1">
            <x v="22"/>
          </reference>
          <reference field="1" count="1" selected="0">
            <x v="7"/>
          </reference>
        </references>
      </pivotArea>
    </format>
    <format dxfId="3938">
      <pivotArea dataOnly="0" labelOnly="1" fieldPosition="0">
        <references count="2">
          <reference field="2" count="1">
            <x v="30"/>
          </reference>
          <reference field="1" count="1" selected="0">
            <x v="7"/>
          </reference>
        </references>
      </pivotArea>
    </format>
    <format dxfId="3939">
      <pivotArea dataOnly="0" labelOnly="1" fieldPosition="0">
        <references count="2">
          <reference field="2" count="1" defaultSubtotal="1">
            <x v="30"/>
          </reference>
          <reference field="1" count="1" selected="0">
            <x v="7"/>
          </reference>
        </references>
      </pivotArea>
    </format>
    <format dxfId="3940">
      <pivotArea dataOnly="0" labelOnly="1" fieldPosition="0">
        <references count="2">
          <reference field="2" count="1">
            <x v="39"/>
          </reference>
          <reference field="1" count="1" selected="0">
            <x v="7"/>
          </reference>
        </references>
      </pivotArea>
    </format>
    <format dxfId="3941">
      <pivotArea dataOnly="0" labelOnly="1" fieldPosition="0">
        <references count="2">
          <reference field="2" count="1" defaultSubtotal="1">
            <x v="39"/>
          </reference>
          <reference field="1" count="1" selected="0">
            <x v="7"/>
          </reference>
        </references>
      </pivotArea>
    </format>
    <format dxfId="3942">
      <pivotArea dataOnly="0" labelOnly="1" fieldPosition="0">
        <references count="2">
          <reference field="2" count="1">
            <x v="45"/>
          </reference>
          <reference field="1" count="1" selected="0">
            <x v="7"/>
          </reference>
        </references>
      </pivotArea>
    </format>
    <format dxfId="3943">
      <pivotArea dataOnly="0" labelOnly="1" fieldPosition="0">
        <references count="2">
          <reference field="2" count="1" defaultSubtotal="1">
            <x v="45"/>
          </reference>
          <reference field="1" count="1" selected="0">
            <x v="7"/>
          </reference>
        </references>
      </pivotArea>
    </format>
    <format dxfId="3944">
      <pivotArea dataOnly="0" labelOnly="1" fieldPosition="0">
        <references count="2">
          <reference field="2" count="1">
            <x v="51"/>
          </reference>
          <reference field="1" count="1" selected="0">
            <x v="7"/>
          </reference>
        </references>
      </pivotArea>
    </format>
    <format dxfId="3945">
      <pivotArea dataOnly="0" labelOnly="1" fieldPosition="0">
        <references count="2">
          <reference field="2" count="1" defaultSubtotal="1">
            <x v="51"/>
          </reference>
          <reference field="1" count="1" selected="0">
            <x v="7"/>
          </reference>
        </references>
      </pivotArea>
    </format>
    <format dxfId="3946">
      <pivotArea dataOnly="0" labelOnly="1" fieldPosition="0">
        <references count="2">
          <reference field="2" count="1">
            <x v="74"/>
          </reference>
          <reference field="1" count="1" selected="0">
            <x v="7"/>
          </reference>
        </references>
      </pivotArea>
    </format>
    <format dxfId="3947">
      <pivotArea dataOnly="0" labelOnly="1" fieldPosition="0">
        <references count="2">
          <reference field="2" count="1" defaultSubtotal="1">
            <x v="74"/>
          </reference>
          <reference field="1" count="1" selected="0">
            <x v="7"/>
          </reference>
        </references>
      </pivotArea>
    </format>
    <format dxfId="3948">
      <pivotArea dataOnly="0" labelOnly="1" fieldPosition="0">
        <references count="2">
          <reference field="2" count="1">
            <x v="78"/>
          </reference>
          <reference field="1" count="1" selected="0">
            <x v="7"/>
          </reference>
        </references>
      </pivotArea>
    </format>
    <format dxfId="3949">
      <pivotArea dataOnly="0" labelOnly="1" fieldPosition="0">
        <references count="2">
          <reference field="2" count="1" defaultSubtotal="1">
            <x v="78"/>
          </reference>
          <reference field="1" count="1" selected="0">
            <x v="7"/>
          </reference>
        </references>
      </pivotArea>
    </format>
    <format dxfId="3950">
      <pivotArea dataOnly="0" labelOnly="1" fieldPosition="0">
        <references count="2">
          <reference field="2" count="1">
            <x v="86"/>
          </reference>
          <reference field="1" count="1" selected="0">
            <x v="7"/>
          </reference>
        </references>
      </pivotArea>
    </format>
    <format dxfId="3951">
      <pivotArea dataOnly="0" labelOnly="1" fieldPosition="0">
        <references count="2">
          <reference field="2" count="1" defaultSubtotal="1">
            <x v="86"/>
          </reference>
          <reference field="1" count="1" selected="0">
            <x v="7"/>
          </reference>
        </references>
      </pivotArea>
    </format>
    <format dxfId="3952">
      <pivotArea dataOnly="0" labelOnly="1" fieldPosition="0">
        <references count="2">
          <reference field="2" count="1">
            <x v="8"/>
          </reference>
          <reference field="1" count="1" selected="0">
            <x v="8"/>
          </reference>
        </references>
      </pivotArea>
    </format>
    <format dxfId="3953">
      <pivotArea dataOnly="0" labelOnly="1" fieldPosition="0">
        <references count="2">
          <reference field="2" count="1" defaultSubtotal="1">
            <x v="8"/>
          </reference>
          <reference field="1" count="1" selected="0">
            <x v="8"/>
          </reference>
        </references>
      </pivotArea>
    </format>
    <format dxfId="3954">
      <pivotArea dataOnly="0" labelOnly="1" fieldPosition="0">
        <references count="2">
          <reference field="2" count="1">
            <x v="9"/>
          </reference>
          <reference field="1" count="1" selected="0">
            <x v="8"/>
          </reference>
        </references>
      </pivotArea>
    </format>
    <format dxfId="3955">
      <pivotArea dataOnly="0" labelOnly="1" fieldPosition="0">
        <references count="2">
          <reference field="2" count="1" defaultSubtotal="1">
            <x v="9"/>
          </reference>
          <reference field="1" count="1" selected="0">
            <x v="8"/>
          </reference>
        </references>
      </pivotArea>
    </format>
    <format dxfId="3956">
      <pivotArea dataOnly="0" labelOnly="1" fieldPosition="0">
        <references count="2">
          <reference field="2" count="1">
            <x v="10"/>
          </reference>
          <reference field="1" count="1" selected="0">
            <x v="8"/>
          </reference>
        </references>
      </pivotArea>
    </format>
    <format dxfId="3957">
      <pivotArea dataOnly="0" labelOnly="1" fieldPosition="0">
        <references count="2">
          <reference field="2" count="1" defaultSubtotal="1">
            <x v="10"/>
          </reference>
          <reference field="1" count="1" selected="0">
            <x v="8"/>
          </reference>
        </references>
      </pivotArea>
    </format>
    <format dxfId="3958">
      <pivotArea dataOnly="0" labelOnly="1" fieldPosition="0">
        <references count="2">
          <reference field="2" count="1">
            <x v="11"/>
          </reference>
          <reference field="1" count="1" selected="0">
            <x v="8"/>
          </reference>
        </references>
      </pivotArea>
    </format>
    <format dxfId="3959">
      <pivotArea dataOnly="0" labelOnly="1" fieldPosition="0">
        <references count="2">
          <reference field="2" count="1" defaultSubtotal="1">
            <x v="11"/>
          </reference>
          <reference field="1" count="1" selected="0">
            <x v="8"/>
          </reference>
        </references>
      </pivotArea>
    </format>
    <format dxfId="3960">
      <pivotArea dataOnly="0" labelOnly="1" fieldPosition="0">
        <references count="2">
          <reference field="2" count="1">
            <x v="12"/>
          </reference>
          <reference field="1" count="1" selected="0">
            <x v="8"/>
          </reference>
        </references>
      </pivotArea>
    </format>
    <format dxfId="3961">
      <pivotArea dataOnly="0" labelOnly="1" fieldPosition="0">
        <references count="2">
          <reference field="2" count="1" defaultSubtotal="1">
            <x v="12"/>
          </reference>
          <reference field="1" count="1" selected="0">
            <x v="8"/>
          </reference>
        </references>
      </pivotArea>
    </format>
    <format dxfId="3962">
      <pivotArea dataOnly="0" labelOnly="1" fieldPosition="0">
        <references count="2">
          <reference field="2" count="1">
            <x v="23"/>
          </reference>
          <reference field="1" count="1" selected="0">
            <x v="8"/>
          </reference>
        </references>
      </pivotArea>
    </format>
    <format dxfId="3963">
      <pivotArea dataOnly="0" labelOnly="1" fieldPosition="0">
        <references count="2">
          <reference field="2" count="1" defaultSubtotal="1">
            <x v="23"/>
          </reference>
          <reference field="1" count="1" selected="0">
            <x v="8"/>
          </reference>
        </references>
      </pivotArea>
    </format>
    <format dxfId="3964">
      <pivotArea dataOnly="0" labelOnly="1" fieldPosition="0">
        <references count="2">
          <reference field="2" count="1">
            <x v="29"/>
          </reference>
          <reference field="1" count="1" selected="0">
            <x v="8"/>
          </reference>
        </references>
      </pivotArea>
    </format>
    <format dxfId="3965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3966">
      <pivotArea dataOnly="0" labelOnly="1" fieldPosition="0">
        <references count="2">
          <reference field="2" count="1">
            <x v="32"/>
          </reference>
          <reference field="1" count="1" selected="0">
            <x v="8"/>
          </reference>
        </references>
      </pivotArea>
    </format>
    <format dxfId="3967">
      <pivotArea dataOnly="0" labelOnly="1" fieldPosition="0">
        <references count="2">
          <reference field="2" count="1" defaultSubtotal="1">
            <x v="32"/>
          </reference>
          <reference field="1" count="1" selected="0">
            <x v="8"/>
          </reference>
        </references>
      </pivotArea>
    </format>
    <format dxfId="3968">
      <pivotArea dataOnly="0" labelOnly="1" fieldPosition="0">
        <references count="2">
          <reference field="2" count="1">
            <x v="42"/>
          </reference>
          <reference field="1" count="1" selected="0">
            <x v="8"/>
          </reference>
        </references>
      </pivotArea>
    </format>
    <format dxfId="3969">
      <pivotArea dataOnly="0" labelOnly="1" fieldPosition="0">
        <references count="2">
          <reference field="2" count="1" defaultSubtotal="1">
            <x v="42"/>
          </reference>
          <reference field="1" count="1" selected="0">
            <x v="8"/>
          </reference>
        </references>
      </pivotArea>
    </format>
    <format dxfId="3970">
      <pivotArea dataOnly="0" labelOnly="1" fieldPosition="0">
        <references count="2">
          <reference field="2" count="1">
            <x v="56"/>
          </reference>
          <reference field="1" count="1" selected="0">
            <x v="8"/>
          </reference>
        </references>
      </pivotArea>
    </format>
    <format dxfId="3971">
      <pivotArea dataOnly="0" labelOnly="1" fieldPosition="0">
        <references count="2">
          <reference field="2" count="1" defaultSubtotal="1">
            <x v="56"/>
          </reference>
          <reference field="1" count="1" selected="0">
            <x v="8"/>
          </reference>
        </references>
      </pivotArea>
    </format>
    <format dxfId="3972">
      <pivotArea dataOnly="0" labelOnly="1" fieldPosition="0">
        <references count="2">
          <reference field="2" count="1">
            <x v="61"/>
          </reference>
          <reference field="1" count="1" selected="0">
            <x v="8"/>
          </reference>
        </references>
      </pivotArea>
    </format>
    <format dxfId="3973">
      <pivotArea dataOnly="0" labelOnly="1" fieldPosition="0">
        <references count="2">
          <reference field="2" count="1" defaultSubtotal="1">
            <x v="61"/>
          </reference>
          <reference field="1" count="1" selected="0">
            <x v="8"/>
          </reference>
        </references>
      </pivotArea>
    </format>
    <format dxfId="3974">
      <pivotArea dataOnly="0" labelOnly="1" fieldPosition="0">
        <references count="2">
          <reference field="2" count="1">
            <x v="64"/>
          </reference>
          <reference field="1" count="1" selected="0">
            <x v="8"/>
          </reference>
        </references>
      </pivotArea>
    </format>
    <format dxfId="3975">
      <pivotArea dataOnly="0" labelOnly="1" fieldPosition="0">
        <references count="2">
          <reference field="2" count="1" defaultSubtotal="1">
            <x v="64"/>
          </reference>
          <reference field="1" count="1" selected="0">
            <x v="8"/>
          </reference>
        </references>
      </pivotArea>
    </format>
    <format dxfId="3976">
      <pivotArea dataOnly="0" labelOnly="1" fieldPosition="0">
        <references count="2">
          <reference field="2" count="1">
            <x v="69"/>
          </reference>
          <reference field="1" count="1" selected="0">
            <x v="8"/>
          </reference>
        </references>
      </pivotArea>
    </format>
    <format dxfId="3977">
      <pivotArea dataOnly="0" labelOnly="1" fieldPosition="0">
        <references count="2">
          <reference field="2" count="1" defaultSubtotal="1">
            <x v="69"/>
          </reference>
          <reference field="1" count="1" selected="0">
            <x v="8"/>
          </reference>
        </references>
      </pivotArea>
    </format>
    <format dxfId="3978">
      <pivotArea dataOnly="0" labelOnly="1" fieldPosition="0">
        <references count="2">
          <reference field="2" count="1">
            <x v="75"/>
          </reference>
          <reference field="1" count="1" selected="0">
            <x v="8"/>
          </reference>
        </references>
      </pivotArea>
    </format>
    <format dxfId="3979">
      <pivotArea dataOnly="0" labelOnly="1" fieldPosition="0">
        <references count="2">
          <reference field="2" count="1" defaultSubtotal="1">
            <x v="75"/>
          </reference>
          <reference field="1" count="1" selected="0">
            <x v="8"/>
          </reference>
        </references>
      </pivotArea>
    </format>
    <format dxfId="3980">
      <pivotArea dataOnly="0" labelOnly="1" fieldPosition="0">
        <references count="2">
          <reference field="2" count="1">
            <x v="77"/>
          </reference>
          <reference field="1" count="1" selected="0">
            <x v="8"/>
          </reference>
        </references>
      </pivotArea>
    </format>
    <format dxfId="3981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3982">
      <pivotArea dataOnly="0" labelOnly="1" fieldPosition="0">
        <references count="2">
          <reference field="2" count="1">
            <x v="79"/>
          </reference>
          <reference field="1" count="1" selected="0">
            <x v="8"/>
          </reference>
        </references>
      </pivotArea>
    </format>
    <format dxfId="3983">
      <pivotArea dataOnly="0" labelOnly="1" fieldPosition="0">
        <references count="2">
          <reference field="2" count="1" defaultSubtotal="1">
            <x v="79"/>
          </reference>
          <reference field="1" count="1" selected="0">
            <x v="8"/>
          </reference>
        </references>
      </pivotArea>
    </format>
    <format dxfId="3984">
      <pivotArea dataOnly="0" labelOnly="1" fieldPosition="0">
        <references count="2">
          <reference field="2" count="1">
            <x v="111"/>
          </reference>
          <reference field="1" count="1" selected="0">
            <x v="8"/>
          </reference>
        </references>
      </pivotArea>
    </format>
    <format dxfId="3985">
      <pivotArea dataOnly="0" labelOnly="1" fieldPosition="0">
        <references count="2">
          <reference field="2" count="1" defaultSubtotal="1">
            <x v="111"/>
          </reference>
          <reference field="1" count="1" selected="0">
            <x v="8"/>
          </reference>
        </references>
      </pivotArea>
    </format>
    <format dxfId="3986">
      <pivotArea dataOnly="0" labelOnly="1" fieldPosition="0">
        <references count="2">
          <reference field="2" count="1">
            <x v="15"/>
          </reference>
          <reference field="1" count="1" selected="0">
            <x v="9"/>
          </reference>
        </references>
      </pivotArea>
    </format>
    <format dxfId="3987">
      <pivotArea dataOnly="0" labelOnly="1" fieldPosition="0">
        <references count="2">
          <reference field="2" count="1" defaultSubtotal="1">
            <x v="15"/>
          </reference>
          <reference field="1" count="1" selected="0">
            <x v="9"/>
          </reference>
        </references>
      </pivotArea>
    </format>
    <format dxfId="3988">
      <pivotArea dataOnly="0" labelOnly="1" fieldPosition="0">
        <references count="2">
          <reference field="2" count="1">
            <x v="5"/>
          </reference>
          <reference field="1" count="1" selected="0">
            <x v="10"/>
          </reference>
        </references>
      </pivotArea>
    </format>
    <format dxfId="3989">
      <pivotArea dataOnly="0" labelOnly="1" fieldPosition="0">
        <references count="2">
          <reference field="2" count="1" defaultSubtotal="1">
            <x v="5"/>
          </reference>
          <reference field="1" count="1" selected="0">
            <x v="10"/>
          </reference>
        </references>
      </pivotArea>
    </format>
    <format dxfId="3990">
      <pivotArea dataOnly="0" labelOnly="1" fieldPosition="0">
        <references count="2">
          <reference field="2" count="1">
            <x v="19"/>
          </reference>
          <reference field="1" count="1" selected="0">
            <x v="10"/>
          </reference>
        </references>
      </pivotArea>
    </format>
    <format dxfId="3991">
      <pivotArea dataOnly="0" labelOnly="1" fieldPosition="0">
        <references count="2">
          <reference field="2" count="1" defaultSubtotal="1">
            <x v="19"/>
          </reference>
          <reference field="1" count="1" selected="0">
            <x v="10"/>
          </reference>
        </references>
      </pivotArea>
    </format>
    <format dxfId="3992">
      <pivotArea dataOnly="0" labelOnly="1" fieldPosition="0">
        <references count="2">
          <reference field="2" count="1">
            <x v="28"/>
          </reference>
          <reference field="1" count="1" selected="0">
            <x v="10"/>
          </reference>
        </references>
      </pivotArea>
    </format>
    <format dxfId="3993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3994">
      <pivotArea dataOnly="0" labelOnly="1" fieldPosition="0">
        <references count="2">
          <reference field="2" count="1">
            <x v="31"/>
          </reference>
          <reference field="1" count="1" selected="0">
            <x v="10"/>
          </reference>
        </references>
      </pivotArea>
    </format>
    <format dxfId="3995">
      <pivotArea dataOnly="0" labelOnly="1" fieldPosition="0">
        <references count="2">
          <reference field="2" count="1" defaultSubtotal="1">
            <x v="31"/>
          </reference>
          <reference field="1" count="1" selected="0">
            <x v="10"/>
          </reference>
        </references>
      </pivotArea>
    </format>
    <format dxfId="3996">
      <pivotArea dataOnly="0" labelOnly="1" fieldPosition="0">
        <references count="2">
          <reference field="2" count="1">
            <x v="33"/>
          </reference>
          <reference field="1" count="1" selected="0">
            <x v="10"/>
          </reference>
        </references>
      </pivotArea>
    </format>
    <format dxfId="3997">
      <pivotArea dataOnly="0" labelOnly="1" fieldPosition="0">
        <references count="2">
          <reference field="2" count="1" defaultSubtotal="1">
            <x v="33"/>
          </reference>
          <reference field="1" count="1" selected="0">
            <x v="10"/>
          </reference>
        </references>
      </pivotArea>
    </format>
    <format dxfId="3998">
      <pivotArea dataOnly="0" labelOnly="1" fieldPosition="0">
        <references count="2">
          <reference field="2" count="1">
            <x v="35"/>
          </reference>
          <reference field="1" count="1" selected="0">
            <x v="10"/>
          </reference>
        </references>
      </pivotArea>
    </format>
    <format dxfId="3999">
      <pivotArea dataOnly="0" labelOnly="1" fieldPosition="0">
        <references count="2">
          <reference field="2" count="1" defaultSubtotal="1">
            <x v="35"/>
          </reference>
          <reference field="1" count="1" selected="0">
            <x v="10"/>
          </reference>
        </references>
      </pivotArea>
    </format>
    <format dxfId="4000">
      <pivotArea dataOnly="0" labelOnly="1" fieldPosition="0">
        <references count="2">
          <reference field="2" count="1">
            <x v="38"/>
          </reference>
          <reference field="1" count="1" selected="0">
            <x v="10"/>
          </reference>
        </references>
      </pivotArea>
    </format>
    <format dxfId="4001">
      <pivotArea dataOnly="0" labelOnly="1" fieldPosition="0">
        <references count="2">
          <reference field="2" count="1" defaultSubtotal="1">
            <x v="38"/>
          </reference>
          <reference field="1" count="1" selected="0">
            <x v="10"/>
          </reference>
        </references>
      </pivotArea>
    </format>
    <format dxfId="4002">
      <pivotArea dataOnly="0" labelOnly="1" fieldPosition="0">
        <references count="2">
          <reference field="2" count="1">
            <x v="44"/>
          </reference>
          <reference field="1" count="1" selected="0">
            <x v="10"/>
          </reference>
        </references>
      </pivotArea>
    </format>
    <format dxfId="4003">
      <pivotArea dataOnly="0" labelOnly="1" fieldPosition="0">
        <references count="2">
          <reference field="2" count="1" defaultSubtotal="1">
            <x v="44"/>
          </reference>
          <reference field="1" count="1" selected="0">
            <x v="10"/>
          </reference>
        </references>
      </pivotArea>
    </format>
    <format dxfId="4004">
      <pivotArea dataOnly="0" labelOnly="1" fieldPosition="0">
        <references count="2">
          <reference field="2" count="1">
            <x v="52"/>
          </reference>
          <reference field="1" count="1" selected="0">
            <x v="10"/>
          </reference>
        </references>
      </pivotArea>
    </format>
    <format dxfId="4005">
      <pivotArea dataOnly="0" labelOnly="1" fieldPosition="0">
        <references count="2">
          <reference field="2" count="1" defaultSubtotal="1">
            <x v="52"/>
          </reference>
          <reference field="1" count="1" selected="0">
            <x v="10"/>
          </reference>
        </references>
      </pivotArea>
    </format>
    <format dxfId="4006">
      <pivotArea dataOnly="0" labelOnly="1" fieldPosition="0">
        <references count="2">
          <reference field="2" count="1">
            <x v="60"/>
          </reference>
          <reference field="1" count="1" selected="0">
            <x v="10"/>
          </reference>
        </references>
      </pivotArea>
    </format>
    <format dxfId="4007">
      <pivotArea dataOnly="0" labelOnly="1" fieldPosition="0">
        <references count="2">
          <reference field="2" count="1" defaultSubtotal="1">
            <x v="60"/>
          </reference>
          <reference field="1" count="1" selected="0">
            <x v="10"/>
          </reference>
        </references>
      </pivotArea>
    </format>
    <format dxfId="4008">
      <pivotArea dataOnly="0" labelOnly="1" fieldPosition="0">
        <references count="2">
          <reference field="2" count="1">
            <x v="76"/>
          </reference>
          <reference field="1" count="1" selected="0">
            <x v="10"/>
          </reference>
        </references>
      </pivotArea>
    </format>
    <format dxfId="4009">
      <pivotArea dataOnly="0" labelOnly="1" fieldPosition="0">
        <references count="2">
          <reference field="2" count="1" defaultSubtotal="1">
            <x v="76"/>
          </reference>
          <reference field="1" count="1" selected="0">
            <x v="10"/>
          </reference>
        </references>
      </pivotArea>
    </format>
    <format dxfId="4010">
      <pivotArea dataOnly="0" labelOnly="1" fieldPosition="0">
        <references count="2">
          <reference field="2" count="1">
            <x v="80"/>
          </reference>
          <reference field="1" count="1" selected="0">
            <x v="10"/>
          </reference>
        </references>
      </pivotArea>
    </format>
    <format dxfId="4011">
      <pivotArea dataOnly="0" labelOnly="1" fieldPosition="0">
        <references count="2">
          <reference field="2" count="1" defaultSubtotal="1">
            <x v="80"/>
          </reference>
          <reference field="1" count="1" selected="0">
            <x v="10"/>
          </reference>
        </references>
      </pivotArea>
    </format>
    <format dxfId="4012">
      <pivotArea dataOnly="0" labelOnly="1" fieldPosition="0">
        <references count="2">
          <reference field="2" count="1">
            <x v="85"/>
          </reference>
          <reference field="1" count="1" selected="0">
            <x v="10"/>
          </reference>
        </references>
      </pivotArea>
    </format>
    <format dxfId="4013">
      <pivotArea dataOnly="0" labelOnly="1" fieldPosition="0">
        <references count="2">
          <reference field="2" count="1" defaultSubtotal="1">
            <x v="85"/>
          </reference>
          <reference field="1" count="1" selected="0">
            <x v="10"/>
          </reference>
        </references>
      </pivotArea>
    </format>
    <format dxfId="4014">
      <pivotArea dataOnly="0" labelOnly="1" fieldPosition="0">
        <references count="2">
          <reference field="2" count="1">
            <x v="106"/>
          </reference>
          <reference field="1" count="1" selected="0">
            <x v="10"/>
          </reference>
        </references>
      </pivotArea>
    </format>
    <format dxfId="4015">
      <pivotArea dataOnly="0" labelOnly="1" fieldPosition="0">
        <references count="2">
          <reference field="2" count="1" defaultSubtotal="1">
            <x v="106"/>
          </reference>
          <reference field="1" count="1" selected="0">
            <x v="10"/>
          </reference>
        </references>
      </pivotArea>
    </format>
    <format dxfId="4016">
      <pivotArea dataOnly="0" labelOnly="1" fieldPosition="0">
        <references count="2">
          <reference field="2" count="1">
            <x v="110"/>
          </reference>
          <reference field="1" count="1" selected="0">
            <x v="10"/>
          </reference>
        </references>
      </pivotArea>
    </format>
    <format dxfId="4017">
      <pivotArea dataOnly="0" labelOnly="1" fieldPosition="0">
        <references count="2">
          <reference field="2" count="1" defaultSubtotal="1">
            <x v="110"/>
          </reference>
          <reference field="1" count="1" selected="0">
            <x v="10"/>
          </reference>
        </references>
      </pivotArea>
    </format>
    <format dxfId="4018">
      <pivotArea dataOnly="0" labelOnly="1" fieldPosition="0">
        <references count="2">
          <reference field="2" count="1">
            <x v="7"/>
          </reference>
          <reference field="1" count="1" selected="0">
            <x v="11"/>
          </reference>
        </references>
      </pivotArea>
    </format>
    <format dxfId="4019">
      <pivotArea dataOnly="0" labelOnly="1" fieldPosition="0">
        <references count="2">
          <reference field="2" count="1" defaultSubtotal="1">
            <x v="7"/>
          </reference>
          <reference field="1" count="1" selected="0">
            <x v="11"/>
          </reference>
        </references>
      </pivotArea>
    </format>
    <format dxfId="4020">
      <pivotArea dataOnly="0" labelOnly="1" fieldPosition="0">
        <references count="2">
          <reference field="2" count="1">
            <x v="18"/>
          </reference>
          <reference field="1" count="1" selected="0">
            <x v="11"/>
          </reference>
        </references>
      </pivotArea>
    </format>
    <format dxfId="4021">
      <pivotArea dataOnly="0" labelOnly="1" fieldPosition="0">
        <references count="2">
          <reference field="2" count="1" defaultSubtotal="1">
            <x v="18"/>
          </reference>
          <reference field="1" count="1" selected="0">
            <x v="11"/>
          </reference>
        </references>
      </pivotArea>
    </format>
    <format dxfId="4022">
      <pivotArea dataOnly="0" labelOnly="1" fieldPosition="0">
        <references count="2">
          <reference field="2" count="1">
            <x v="34"/>
          </reference>
          <reference field="1" count="1" selected="0">
            <x v="11"/>
          </reference>
        </references>
      </pivotArea>
    </format>
    <format dxfId="4023">
      <pivotArea dataOnly="0" labelOnly="1" fieldPosition="0">
        <references count="2">
          <reference field="2" count="1" defaultSubtotal="1">
            <x v="34"/>
          </reference>
          <reference field="1" count="1" selected="0">
            <x v="11"/>
          </reference>
        </references>
      </pivotArea>
    </format>
    <format dxfId="4024">
      <pivotArea dataOnly="0" labelOnly="1" fieldPosition="0">
        <references count="2">
          <reference field="2" count="1">
            <x v="59"/>
          </reference>
          <reference field="1" count="1" selected="0">
            <x v="11"/>
          </reference>
        </references>
      </pivotArea>
    </format>
    <format dxfId="4025">
      <pivotArea dataOnly="0" labelOnly="1" fieldPosition="0">
        <references count="2">
          <reference field="2" count="1" defaultSubtotal="1">
            <x v="59"/>
          </reference>
          <reference field="1" count="1" selected="0">
            <x v="11"/>
          </reference>
        </references>
      </pivotArea>
    </format>
    <format dxfId="4026">
      <pivotArea dataOnly="0" labelOnly="1" fieldPosition="0">
        <references count="2">
          <reference field="2" count="1">
            <x v="62"/>
          </reference>
          <reference field="1" count="1" selected="0">
            <x v="11"/>
          </reference>
        </references>
      </pivotArea>
    </format>
    <format dxfId="4027">
      <pivotArea dataOnly="0" labelOnly="1" fieldPosition="0">
        <references count="2">
          <reference field="2" count="1" defaultSubtotal="1">
            <x v="62"/>
          </reference>
          <reference field="1" count="1" selected="0">
            <x v="11"/>
          </reference>
        </references>
      </pivotArea>
    </format>
    <format dxfId="4028">
      <pivotArea dataOnly="0" labelOnly="1" fieldPosition="0">
        <references count="2">
          <reference field="2" count="1">
            <x v="71"/>
          </reference>
          <reference field="1" count="1" selected="0">
            <x v="11"/>
          </reference>
        </references>
      </pivotArea>
    </format>
    <format dxfId="4029">
      <pivotArea dataOnly="0" labelOnly="1" fieldPosition="0">
        <references count="2">
          <reference field="2" count="1" defaultSubtotal="1">
            <x v="71"/>
          </reference>
          <reference field="1" count="1" selected="0">
            <x v="11"/>
          </reference>
        </references>
      </pivotArea>
    </format>
    <format dxfId="4030">
      <pivotArea dataOnly="0" labelOnly="1" fieldPosition="0">
        <references count="2">
          <reference field="2" count="1">
            <x v="109"/>
          </reference>
          <reference field="1" count="1" selected="0">
            <x v="11"/>
          </reference>
        </references>
      </pivotArea>
    </format>
    <format dxfId="4031">
      <pivotArea dataOnly="0" labelOnly="1" fieldPosition="0">
        <references count="2">
          <reference field="2" count="1" defaultSubtotal="1">
            <x v="109"/>
          </reference>
          <reference field="1" count="1" selected="0">
            <x v="11"/>
          </reference>
        </references>
      </pivotArea>
    </format>
    <format dxfId="4032">
      <pivotArea dataOnly="0" labelOnly="1" fieldPosition="0">
        <references count="2">
          <reference field="2" count="1">
            <x v="16"/>
          </reference>
          <reference field="1" count="1" selected="0">
            <x v="12"/>
          </reference>
        </references>
      </pivotArea>
    </format>
    <format dxfId="4033">
      <pivotArea dataOnly="0" labelOnly="1" fieldPosition="0">
        <references count="2">
          <reference field="2" count="1" defaultSubtotal="1">
            <x v="16"/>
          </reference>
          <reference field="1" count="1" selected="0">
            <x v="12"/>
          </reference>
        </references>
      </pivotArea>
    </format>
    <format dxfId="4034">
      <pivotArea dataOnly="0" labelOnly="1" fieldPosition="0">
        <references count="2">
          <reference field="2" count="1">
            <x v="37"/>
          </reference>
          <reference field="1" count="1" selected="0">
            <x v="12"/>
          </reference>
        </references>
      </pivotArea>
    </format>
    <format dxfId="4035">
      <pivotArea dataOnly="0" labelOnly="1" fieldPosition="0">
        <references count="2">
          <reference field="2" count="1" defaultSubtotal="1">
            <x v="37"/>
          </reference>
          <reference field="1" count="1" selected="0">
            <x v="12"/>
          </reference>
        </references>
      </pivotArea>
    </format>
    <format dxfId="4036">
      <pivotArea dataOnly="0" labelOnly="1" fieldPosition="0">
        <references count="2">
          <reference field="2" count="1">
            <x v="73"/>
          </reference>
          <reference field="1" count="1" selected="0">
            <x v="13"/>
          </reference>
        </references>
      </pivotArea>
    </format>
    <format dxfId="4037">
      <pivotArea dataOnly="0" labelOnly="1" fieldPosition="0">
        <references count="2">
          <reference field="2" count="1" defaultSubtotal="1">
            <x v="73"/>
          </reference>
          <reference field="1" count="1" selected="0">
            <x v="13"/>
          </reference>
        </references>
      </pivotArea>
    </format>
    <format dxfId="4038">
      <pivotArea dataOnly="0" labelOnly="1" fieldPosition="0">
        <references count="2">
          <reference field="2" count="1">
            <x v="24"/>
          </reference>
          <reference field="1" count="1" selected="0">
            <x v="14"/>
          </reference>
        </references>
      </pivotArea>
    </format>
    <format dxfId="4039">
      <pivotArea dataOnly="0" labelOnly="1" fieldPosition="0">
        <references count="2">
          <reference field="2" count="1" defaultSubtotal="1">
            <x v="24"/>
          </reference>
          <reference field="1" count="1" selected="0">
            <x v="14"/>
          </reference>
        </references>
      </pivotArea>
    </format>
    <format dxfId="4040">
      <pivotArea dataOnly="0" labelOnly="1" fieldPosition="0">
        <references count="2">
          <reference field="2" count="1">
            <x v="25"/>
          </reference>
          <reference field="1" count="1" selected="0">
            <x v="14"/>
          </reference>
        </references>
      </pivotArea>
    </format>
    <format dxfId="4041">
      <pivotArea dataOnly="0" labelOnly="1" fieldPosition="0">
        <references count="2">
          <reference field="2" count="1" defaultSubtotal="1">
            <x v="25"/>
          </reference>
          <reference field="1" count="1" selected="0">
            <x v="14"/>
          </reference>
        </references>
      </pivotArea>
    </format>
    <format dxfId="4042">
      <pivotArea dataOnly="0" labelOnly="1" fieldPosition="0">
        <references count="2">
          <reference field="2" count="1">
            <x v="57"/>
          </reference>
          <reference field="1" count="1" selected="0">
            <x v="14"/>
          </reference>
        </references>
      </pivotArea>
    </format>
    <format dxfId="4043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4044">
      <pivotArea dataOnly="0" labelOnly="1" fieldPosition="0">
        <references count="2">
          <reference field="2" count="1">
            <x v="68"/>
          </reference>
          <reference field="1" count="1" selected="0">
            <x v="14"/>
          </reference>
        </references>
      </pivotArea>
    </format>
    <format dxfId="4045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4046">
      <pivotArea dataOnly="0" labelOnly="1" fieldPosition="0">
        <references count="2">
          <reference field="2" count="1">
            <x v="81"/>
          </reference>
          <reference field="1" count="1" selected="0">
            <x v="14"/>
          </reference>
        </references>
      </pivotArea>
    </format>
    <format dxfId="4047">
      <pivotArea dataOnly="0" labelOnly="1" fieldPosition="0">
        <references count="2">
          <reference field="2" count="1" defaultSubtotal="1">
            <x v="81"/>
          </reference>
          <reference field="1" count="1" selected="0">
            <x v="14"/>
          </reference>
        </references>
      </pivotArea>
    </format>
    <format dxfId="4048">
      <pivotArea dataOnly="0" labelOnly="1" fieldPosition="0">
        <references count="2">
          <reference field="2" count="1">
            <x v="89"/>
          </reference>
          <reference field="1" count="1" selected="0">
            <x v="14"/>
          </reference>
        </references>
      </pivotArea>
    </format>
    <format dxfId="4049">
      <pivotArea dataOnly="0" labelOnly="1" fieldPosition="0">
        <references count="2">
          <reference field="2" count="1" defaultSubtotal="1">
            <x v="89"/>
          </reference>
          <reference field="1" count="1" selected="0">
            <x v="14"/>
          </reference>
        </references>
      </pivotArea>
    </format>
    <format dxfId="4050">
      <pivotArea dataOnly="0" labelOnly="1" fieldPosition="0">
        <references count="2">
          <reference field="2" count="1">
            <x v="93"/>
          </reference>
          <reference field="1" count="1" selected="0">
            <x v="14"/>
          </reference>
        </references>
      </pivotArea>
    </format>
    <format dxfId="4051">
      <pivotArea dataOnly="0" labelOnly="1" fieldPosition="0">
        <references count="2">
          <reference field="2" count="1" defaultSubtotal="1">
            <x v="93"/>
          </reference>
          <reference field="1" count="1" selected="0">
            <x v="14"/>
          </reference>
        </references>
      </pivotArea>
    </format>
    <format dxfId="4052">
      <pivotArea dataOnly="0" labelOnly="1" fieldPosition="0">
        <references count="2">
          <reference field="2" count="1">
            <x v="115"/>
          </reference>
          <reference field="1" count="1" selected="0">
            <x v="14"/>
          </reference>
        </references>
      </pivotArea>
    </format>
    <format dxfId="4053">
      <pivotArea dataOnly="0" labelOnly="1" fieldPosition="0">
        <references count="2">
          <reference field="2" count="1" defaultSubtotal="1">
            <x v="115"/>
          </reference>
          <reference field="1" count="1" selected="0">
            <x v="14"/>
          </reference>
        </references>
      </pivotArea>
    </format>
    <format dxfId="4054">
      <pivotArea dataOnly="0" labelOnly="1" fieldPosition="0">
        <references count="2">
          <reference field="2" count="1">
            <x v="118"/>
          </reference>
          <reference field="1" count="1" selected="0">
            <x v="14"/>
          </reference>
        </references>
      </pivotArea>
    </format>
    <format dxfId="4055">
      <pivotArea dataOnly="0" labelOnly="1" fieldPosition="0">
        <references count="2">
          <reference field="2" count="1" defaultSubtotal="1">
            <x v="118"/>
          </reference>
          <reference field="1" count="1" selected="0">
            <x v="14"/>
          </reference>
        </references>
      </pivotArea>
    </format>
    <format dxfId="4056">
      <pivotArea dataOnly="0" labelOnly="1" fieldPosition="0">
        <references count="2">
          <reference field="2" count="1">
            <x v="0"/>
          </reference>
          <reference field="1" count="1" selected="0">
            <x v="16"/>
          </reference>
        </references>
      </pivotArea>
    </format>
    <format dxfId="4057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4058">
      <pivotArea dataOnly="0" labelOnly="1" grandRow="1" offset="B1:B1" fieldPosition="0"/>
    </format>
    <format dxfId="4059">
      <pivotArea type="origin" dataOnly="0" labelOnly="1" outline="0" offset="B2:B2" fieldPosition="0"/>
    </format>
    <format dxfId="4060">
      <pivotArea field="2" type="button" dataOnly="0" labelOnly="1" outline="0" fieldPosition="0"/>
    </format>
    <format dxfId="4061">
      <pivotArea dataOnly="0" labelOnly="1" fieldPosition="0">
        <references count="2">
          <reference field="2" count="1">
            <x v="0"/>
          </reference>
          <reference field="1" count="1" selected="0">
            <x v="0"/>
          </reference>
        </references>
      </pivotArea>
    </format>
    <format dxfId="4062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4063">
      <pivotArea dataOnly="0" labelOnly="1" fieldPosition="0">
        <references count="2">
          <reference field="2" count="1">
            <x v="49"/>
          </reference>
          <reference field="1" count="1" selected="0">
            <x v="2"/>
          </reference>
        </references>
      </pivotArea>
    </format>
    <format dxfId="4064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4065">
      <pivotArea dataOnly="0" labelOnly="1" fieldPosition="0">
        <references count="2">
          <reference field="2" count="1">
            <x v="36"/>
          </reference>
          <reference field="1" count="1" selected="0">
            <x v="3"/>
          </reference>
        </references>
      </pivotArea>
    </format>
    <format dxfId="4066">
      <pivotArea dataOnly="0" labelOnly="1" fieldPosition="0">
        <references count="2">
          <reference field="2" count="1" defaultSubtotal="1">
            <x v="36"/>
          </reference>
          <reference field="1" count="1" selected="0">
            <x v="3"/>
          </reference>
        </references>
      </pivotArea>
    </format>
    <format dxfId="4067">
      <pivotArea dataOnly="0" labelOnly="1" fieldPosition="0">
        <references count="2">
          <reference field="2" count="1">
            <x v="21"/>
          </reference>
          <reference field="1" count="1" selected="0">
            <x v="4"/>
          </reference>
        </references>
      </pivotArea>
    </format>
    <format dxfId="4068">
      <pivotArea dataOnly="0" labelOnly="1" fieldPosition="0">
        <references count="2">
          <reference field="2" count="1" defaultSubtotal="1">
            <x v="21"/>
          </reference>
          <reference field="1" count="1" selected="0">
            <x v="4"/>
          </reference>
        </references>
      </pivotArea>
    </format>
    <format dxfId="4069">
      <pivotArea dataOnly="0" labelOnly="1" fieldPosition="0">
        <references count="2">
          <reference field="2" count="1">
            <x v="26"/>
          </reference>
          <reference field="1" count="1" selected="0">
            <x v="5"/>
          </reference>
        </references>
      </pivotArea>
    </format>
    <format dxfId="4070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4071">
      <pivotArea dataOnly="0" labelOnly="1" fieldPosition="0">
        <references count="2">
          <reference field="2" count="1">
            <x v="40"/>
          </reference>
          <reference field="1" count="1" selected="0">
            <x v="5"/>
          </reference>
        </references>
      </pivotArea>
    </format>
    <format dxfId="4072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4073">
      <pivotArea dataOnly="0" labelOnly="1" fieldPosition="0">
        <references count="2">
          <reference field="2" count="1">
            <x v="53"/>
          </reference>
          <reference field="1" count="1" selected="0">
            <x v="5"/>
          </reference>
        </references>
      </pivotArea>
    </format>
    <format dxfId="4074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4075">
      <pivotArea dataOnly="0" labelOnly="1" fieldPosition="0">
        <references count="2">
          <reference field="2" count="1">
            <x v="58"/>
          </reference>
          <reference field="1" count="1" selected="0">
            <x v="5"/>
          </reference>
        </references>
      </pivotArea>
    </format>
    <format dxfId="4076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4077">
      <pivotArea dataOnly="0" labelOnly="1" fieldPosition="0">
        <references count="2">
          <reference field="2" count="1">
            <x v="70"/>
          </reference>
          <reference field="1" count="1" selected="0">
            <x v="5"/>
          </reference>
        </references>
      </pivotArea>
    </format>
    <format dxfId="4078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4079">
      <pivotArea dataOnly="0" labelOnly="1" fieldPosition="0">
        <references count="2">
          <reference field="2" count="1">
            <x v="100"/>
          </reference>
          <reference field="1" count="1" selected="0">
            <x v="5"/>
          </reference>
        </references>
      </pivotArea>
    </format>
    <format dxfId="4080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4081">
      <pivotArea dataOnly="0" labelOnly="1" fieldPosition="0">
        <references count="2">
          <reference field="2" count="1">
            <x v="102"/>
          </reference>
          <reference field="1" count="1" selected="0">
            <x v="5"/>
          </reference>
        </references>
      </pivotArea>
    </format>
    <format dxfId="4082">
      <pivotArea dataOnly="0" labelOnly="1" fieldPosition="0">
        <references count="2">
          <reference field="2" count="1" defaultSubtotal="1">
            <x v="102"/>
          </reference>
          <reference field="1" count="1" selected="0">
            <x v="5"/>
          </reference>
        </references>
      </pivotArea>
    </format>
    <format dxfId="4083">
      <pivotArea dataOnly="0" labelOnly="1" fieldPosition="0">
        <references count="2">
          <reference field="2" count="1">
            <x v="104"/>
          </reference>
          <reference field="1" count="1" selected="0">
            <x v="5"/>
          </reference>
        </references>
      </pivotArea>
    </format>
    <format dxfId="4084">
      <pivotArea dataOnly="0" labelOnly="1" fieldPosition="0">
        <references count="2">
          <reference field="2" count="1" defaultSubtotal="1">
            <x v="104"/>
          </reference>
          <reference field="1" count="1" selected="0">
            <x v="5"/>
          </reference>
        </references>
      </pivotArea>
    </format>
    <format dxfId="4085">
      <pivotArea dataOnly="0" labelOnly="1" fieldPosition="0">
        <references count="2">
          <reference field="2" count="1">
            <x v="108"/>
          </reference>
          <reference field="1" count="1" selected="0">
            <x v="5"/>
          </reference>
        </references>
      </pivotArea>
    </format>
    <format dxfId="4086">
      <pivotArea dataOnly="0" labelOnly="1" fieldPosition="0">
        <references count="2">
          <reference field="2" count="1" defaultSubtotal="1">
            <x v="108"/>
          </reference>
          <reference field="1" count="1" selected="0">
            <x v="5"/>
          </reference>
        </references>
      </pivotArea>
    </format>
    <format dxfId="4087">
      <pivotArea dataOnly="0" labelOnly="1" fieldPosition="0">
        <references count="2">
          <reference field="2" count="1">
            <x v="112"/>
          </reference>
          <reference field="1" count="1" selected="0">
            <x v="5"/>
          </reference>
        </references>
      </pivotArea>
    </format>
    <format dxfId="4088">
      <pivotArea dataOnly="0" labelOnly="1" fieldPosition="0">
        <references count="2">
          <reference field="2" count="1" defaultSubtotal="1">
            <x v="112"/>
          </reference>
          <reference field="1" count="1" selected="0">
            <x v="5"/>
          </reference>
        </references>
      </pivotArea>
    </format>
    <format dxfId="4089">
      <pivotArea dataOnly="0" labelOnly="1" fieldPosition="0">
        <references count="2">
          <reference field="2" count="1">
            <x v="113"/>
          </reference>
          <reference field="1" count="1" selected="0">
            <x v="5"/>
          </reference>
        </references>
      </pivotArea>
    </format>
    <format dxfId="4090">
      <pivotArea dataOnly="0" labelOnly="1" fieldPosition="0">
        <references count="2">
          <reference field="2" count="1" defaultSubtotal="1">
            <x v="113"/>
          </reference>
          <reference field="1" count="1" selected="0">
            <x v="5"/>
          </reference>
        </references>
      </pivotArea>
    </format>
    <format dxfId="4091">
      <pivotArea dataOnly="0" labelOnly="1" fieldPosition="0">
        <references count="2">
          <reference field="2" count="1">
            <x v="117"/>
          </reference>
          <reference field="1" count="1" selected="0">
            <x v="5"/>
          </reference>
        </references>
      </pivotArea>
    </format>
    <format dxfId="4092">
      <pivotArea dataOnly="0" labelOnly="1" fieldPosition="0">
        <references count="2">
          <reference field="2" count="1" defaultSubtotal="1">
            <x v="117"/>
          </reference>
          <reference field="1" count="1" selected="0">
            <x v="5"/>
          </reference>
        </references>
      </pivotArea>
    </format>
    <format dxfId="4093">
      <pivotArea dataOnly="0" labelOnly="1" fieldPosition="0">
        <references count="2">
          <reference field="2" count="1">
            <x v="119"/>
          </reference>
          <reference field="1" count="1" selected="0">
            <x v="5"/>
          </reference>
        </references>
      </pivotArea>
    </format>
    <format dxfId="4094">
      <pivotArea dataOnly="0" labelOnly="1" fieldPosition="0">
        <references count="2">
          <reference field="2" count="1" defaultSubtotal="1">
            <x v="119"/>
          </reference>
          <reference field="1" count="1" selected="0">
            <x v="5"/>
          </reference>
        </references>
      </pivotArea>
    </format>
    <format dxfId="4095">
      <pivotArea dataOnly="0" labelOnly="1" fieldPosition="0">
        <references count="2">
          <reference field="2" count="1">
            <x v="20"/>
          </reference>
          <reference field="1" count="1" selected="0">
            <x v="6"/>
          </reference>
        </references>
      </pivotArea>
    </format>
    <format dxfId="4096">
      <pivotArea dataOnly="0" labelOnly="1" fieldPosition="0">
        <references count="2">
          <reference field="2" count="1" defaultSubtotal="1">
            <x v="20"/>
          </reference>
          <reference field="1" count="1" selected="0">
            <x v="6"/>
          </reference>
        </references>
      </pivotArea>
    </format>
    <format dxfId="4097">
      <pivotArea dataOnly="0" labelOnly="1" fieldPosition="0">
        <references count="2">
          <reference field="2" count="1">
            <x v="101"/>
          </reference>
          <reference field="1" count="1" selected="0">
            <x v="6"/>
          </reference>
        </references>
      </pivotArea>
    </format>
    <format dxfId="4098">
      <pivotArea dataOnly="0" labelOnly="1" fieldPosition="0">
        <references count="2">
          <reference field="2" count="1" defaultSubtotal="1">
            <x v="101"/>
          </reference>
          <reference field="1" count="1" selected="0">
            <x v="6"/>
          </reference>
        </references>
      </pivotArea>
    </format>
    <format dxfId="4099">
      <pivotArea dataOnly="0" labelOnly="1" fieldPosition="0">
        <references count="2">
          <reference field="2" count="1">
            <x v="114"/>
          </reference>
          <reference field="1" count="1" selected="0">
            <x v="6"/>
          </reference>
        </references>
      </pivotArea>
    </format>
    <format dxfId="4100">
      <pivotArea dataOnly="0" labelOnly="1" fieldPosition="0">
        <references count="2">
          <reference field="2" count="1" defaultSubtotal="1">
            <x v="114"/>
          </reference>
          <reference field="1" count="1" selected="0">
            <x v="6"/>
          </reference>
        </references>
      </pivotArea>
    </format>
    <format dxfId="4101">
      <pivotArea dataOnly="0" labelOnly="1" fieldPosition="0">
        <references count="2">
          <reference field="2" count="1">
            <x v="116"/>
          </reference>
          <reference field="1" count="1" selected="0">
            <x v="6"/>
          </reference>
        </references>
      </pivotArea>
    </format>
    <format dxfId="4102">
      <pivotArea dataOnly="0" labelOnly="1" fieldPosition="0">
        <references count="2">
          <reference field="2" count="1" defaultSubtotal="1">
            <x v="116"/>
          </reference>
          <reference field="1" count="1" selected="0">
            <x v="6"/>
          </reference>
        </references>
      </pivotArea>
    </format>
    <format dxfId="4103">
      <pivotArea dataOnly="0" labelOnly="1" fieldPosition="0">
        <references count="2">
          <reference field="2" count="1">
            <x v="2"/>
          </reference>
          <reference field="1" count="1" selected="0">
            <x v="7"/>
          </reference>
        </references>
      </pivotArea>
    </format>
    <format dxfId="4104">
      <pivotArea dataOnly="0" labelOnly="1" fieldPosition="0">
        <references count="2">
          <reference field="2" count="1" defaultSubtotal="1">
            <x v="2"/>
          </reference>
          <reference field="1" count="1" selected="0">
            <x v="7"/>
          </reference>
        </references>
      </pivotArea>
    </format>
    <format dxfId="4105">
      <pivotArea dataOnly="0" labelOnly="1" fieldPosition="0">
        <references count="2">
          <reference field="2" count="1">
            <x v="3"/>
          </reference>
          <reference field="1" count="1" selected="0">
            <x v="7"/>
          </reference>
        </references>
      </pivotArea>
    </format>
    <format dxfId="4106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4107">
      <pivotArea dataOnly="0" labelOnly="1" fieldPosition="0">
        <references count="2">
          <reference field="2" count="1">
            <x v="4"/>
          </reference>
          <reference field="1" count="1" selected="0">
            <x v="7"/>
          </reference>
        </references>
      </pivotArea>
    </format>
    <format dxfId="4108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4109">
      <pivotArea dataOnly="0" labelOnly="1" fieldPosition="0">
        <references count="2">
          <reference field="2" count="1">
            <x v="6"/>
          </reference>
          <reference field="1" count="1" selected="0">
            <x v="7"/>
          </reference>
        </references>
      </pivotArea>
    </format>
    <format dxfId="4110">
      <pivotArea dataOnly="0" labelOnly="1" fieldPosition="0">
        <references count="2">
          <reference field="2" count="1" defaultSubtotal="1">
            <x v="6"/>
          </reference>
          <reference field="1" count="1" selected="0">
            <x v="7"/>
          </reference>
        </references>
      </pivotArea>
    </format>
    <format dxfId="4111">
      <pivotArea dataOnly="0" labelOnly="1" fieldPosition="0">
        <references count="2">
          <reference field="2" count="1">
            <x v="14"/>
          </reference>
          <reference field="1" count="1" selected="0">
            <x v="7"/>
          </reference>
        </references>
      </pivotArea>
    </format>
    <format dxfId="4112">
      <pivotArea dataOnly="0" labelOnly="1" fieldPosition="0">
        <references count="2">
          <reference field="2" count="1" defaultSubtotal="1">
            <x v="14"/>
          </reference>
          <reference field="1" count="1" selected="0">
            <x v="7"/>
          </reference>
        </references>
      </pivotArea>
    </format>
    <format dxfId="4113">
      <pivotArea dataOnly="0" labelOnly="1" fieldPosition="0">
        <references count="2">
          <reference field="2" count="1">
            <x v="17"/>
          </reference>
          <reference field="1" count="1" selected="0">
            <x v="7"/>
          </reference>
        </references>
      </pivotArea>
    </format>
    <format dxfId="4114">
      <pivotArea dataOnly="0" labelOnly="1" fieldPosition="0">
        <references count="2">
          <reference field="2" count="1" defaultSubtotal="1">
            <x v="17"/>
          </reference>
          <reference field="1" count="1" selected="0">
            <x v="7"/>
          </reference>
        </references>
      </pivotArea>
    </format>
    <format dxfId="4115">
      <pivotArea dataOnly="0" labelOnly="1" fieldPosition="0">
        <references count="2">
          <reference field="2" count="1">
            <x v="22"/>
          </reference>
          <reference field="1" count="1" selected="0">
            <x v="7"/>
          </reference>
        </references>
      </pivotArea>
    </format>
    <format dxfId="4116">
      <pivotArea dataOnly="0" labelOnly="1" fieldPosition="0">
        <references count="2">
          <reference field="2" count="1" defaultSubtotal="1">
            <x v="22"/>
          </reference>
          <reference field="1" count="1" selected="0">
            <x v="7"/>
          </reference>
        </references>
      </pivotArea>
    </format>
    <format dxfId="4117">
      <pivotArea dataOnly="0" labelOnly="1" fieldPosition="0">
        <references count="2">
          <reference field="2" count="1">
            <x v="30"/>
          </reference>
          <reference field="1" count="1" selected="0">
            <x v="7"/>
          </reference>
        </references>
      </pivotArea>
    </format>
    <format dxfId="4118">
      <pivotArea dataOnly="0" labelOnly="1" fieldPosition="0">
        <references count="2">
          <reference field="2" count="1" defaultSubtotal="1">
            <x v="30"/>
          </reference>
          <reference field="1" count="1" selected="0">
            <x v="7"/>
          </reference>
        </references>
      </pivotArea>
    </format>
    <format dxfId="4119">
      <pivotArea dataOnly="0" labelOnly="1" fieldPosition="0">
        <references count="2">
          <reference field="2" count="1">
            <x v="39"/>
          </reference>
          <reference field="1" count="1" selected="0">
            <x v="7"/>
          </reference>
        </references>
      </pivotArea>
    </format>
    <format dxfId="4120">
      <pivotArea dataOnly="0" labelOnly="1" fieldPosition="0">
        <references count="2">
          <reference field="2" count="1" defaultSubtotal="1">
            <x v="39"/>
          </reference>
          <reference field="1" count="1" selected="0">
            <x v="7"/>
          </reference>
        </references>
      </pivotArea>
    </format>
    <format dxfId="4121">
      <pivotArea dataOnly="0" labelOnly="1" fieldPosition="0">
        <references count="2">
          <reference field="2" count="1">
            <x v="45"/>
          </reference>
          <reference field="1" count="1" selected="0">
            <x v="7"/>
          </reference>
        </references>
      </pivotArea>
    </format>
    <format dxfId="4122">
      <pivotArea dataOnly="0" labelOnly="1" fieldPosition="0">
        <references count="2">
          <reference field="2" count="1" defaultSubtotal="1">
            <x v="45"/>
          </reference>
          <reference field="1" count="1" selected="0">
            <x v="7"/>
          </reference>
        </references>
      </pivotArea>
    </format>
    <format dxfId="4123">
      <pivotArea dataOnly="0" labelOnly="1" fieldPosition="0">
        <references count="2">
          <reference field="2" count="1">
            <x v="51"/>
          </reference>
          <reference field="1" count="1" selected="0">
            <x v="7"/>
          </reference>
        </references>
      </pivotArea>
    </format>
    <format dxfId="4124">
      <pivotArea dataOnly="0" labelOnly="1" fieldPosition="0">
        <references count="2">
          <reference field="2" count="1" defaultSubtotal="1">
            <x v="51"/>
          </reference>
          <reference field="1" count="1" selected="0">
            <x v="7"/>
          </reference>
        </references>
      </pivotArea>
    </format>
    <format dxfId="4125">
      <pivotArea dataOnly="0" labelOnly="1" fieldPosition="0">
        <references count="2">
          <reference field="2" count="1">
            <x v="74"/>
          </reference>
          <reference field="1" count="1" selected="0">
            <x v="7"/>
          </reference>
        </references>
      </pivotArea>
    </format>
    <format dxfId="4126">
      <pivotArea dataOnly="0" labelOnly="1" fieldPosition="0">
        <references count="2">
          <reference field="2" count="1" defaultSubtotal="1">
            <x v="74"/>
          </reference>
          <reference field="1" count="1" selected="0">
            <x v="7"/>
          </reference>
        </references>
      </pivotArea>
    </format>
    <format dxfId="4127">
      <pivotArea dataOnly="0" labelOnly="1" fieldPosition="0">
        <references count="2">
          <reference field="2" count="1">
            <x v="78"/>
          </reference>
          <reference field="1" count="1" selected="0">
            <x v="7"/>
          </reference>
        </references>
      </pivotArea>
    </format>
    <format dxfId="4128">
      <pivotArea dataOnly="0" labelOnly="1" fieldPosition="0">
        <references count="2">
          <reference field="2" count="1" defaultSubtotal="1">
            <x v="78"/>
          </reference>
          <reference field="1" count="1" selected="0">
            <x v="7"/>
          </reference>
        </references>
      </pivotArea>
    </format>
    <format dxfId="4129">
      <pivotArea dataOnly="0" labelOnly="1" fieldPosition="0">
        <references count="2">
          <reference field="2" count="1">
            <x v="86"/>
          </reference>
          <reference field="1" count="1" selected="0">
            <x v="7"/>
          </reference>
        </references>
      </pivotArea>
    </format>
    <format dxfId="4130">
      <pivotArea dataOnly="0" labelOnly="1" fieldPosition="0">
        <references count="2">
          <reference field="2" count="1" defaultSubtotal="1">
            <x v="86"/>
          </reference>
          <reference field="1" count="1" selected="0">
            <x v="7"/>
          </reference>
        </references>
      </pivotArea>
    </format>
    <format dxfId="4131">
      <pivotArea dataOnly="0" labelOnly="1" fieldPosition="0">
        <references count="2">
          <reference field="2" count="1">
            <x v="8"/>
          </reference>
          <reference field="1" count="1" selected="0">
            <x v="8"/>
          </reference>
        </references>
      </pivotArea>
    </format>
    <format dxfId="4132">
      <pivotArea dataOnly="0" labelOnly="1" fieldPosition="0">
        <references count="2">
          <reference field="2" count="1" defaultSubtotal="1">
            <x v="8"/>
          </reference>
          <reference field="1" count="1" selected="0">
            <x v="8"/>
          </reference>
        </references>
      </pivotArea>
    </format>
    <format dxfId="4133">
      <pivotArea dataOnly="0" labelOnly="1" fieldPosition="0">
        <references count="2">
          <reference field="2" count="1">
            <x v="9"/>
          </reference>
          <reference field="1" count="1" selected="0">
            <x v="8"/>
          </reference>
        </references>
      </pivotArea>
    </format>
    <format dxfId="4134">
      <pivotArea dataOnly="0" labelOnly="1" fieldPosition="0">
        <references count="2">
          <reference field="2" count="1" defaultSubtotal="1">
            <x v="9"/>
          </reference>
          <reference field="1" count="1" selected="0">
            <x v="8"/>
          </reference>
        </references>
      </pivotArea>
    </format>
    <format dxfId="4135">
      <pivotArea dataOnly="0" labelOnly="1" fieldPosition="0">
        <references count="2">
          <reference field="2" count="1">
            <x v="10"/>
          </reference>
          <reference field="1" count="1" selected="0">
            <x v="8"/>
          </reference>
        </references>
      </pivotArea>
    </format>
    <format dxfId="4136">
      <pivotArea dataOnly="0" labelOnly="1" fieldPosition="0">
        <references count="2">
          <reference field="2" count="1" defaultSubtotal="1">
            <x v="10"/>
          </reference>
          <reference field="1" count="1" selected="0">
            <x v="8"/>
          </reference>
        </references>
      </pivotArea>
    </format>
    <format dxfId="4137">
      <pivotArea dataOnly="0" labelOnly="1" fieldPosition="0">
        <references count="2">
          <reference field="2" count="1">
            <x v="11"/>
          </reference>
          <reference field="1" count="1" selected="0">
            <x v="8"/>
          </reference>
        </references>
      </pivotArea>
    </format>
    <format dxfId="4138">
      <pivotArea dataOnly="0" labelOnly="1" fieldPosition="0">
        <references count="2">
          <reference field="2" count="1" defaultSubtotal="1">
            <x v="11"/>
          </reference>
          <reference field="1" count="1" selected="0">
            <x v="8"/>
          </reference>
        </references>
      </pivotArea>
    </format>
    <format dxfId="4139">
      <pivotArea dataOnly="0" labelOnly="1" fieldPosition="0">
        <references count="2">
          <reference field="2" count="1">
            <x v="12"/>
          </reference>
          <reference field="1" count="1" selected="0">
            <x v="8"/>
          </reference>
        </references>
      </pivotArea>
    </format>
    <format dxfId="4140">
      <pivotArea dataOnly="0" labelOnly="1" fieldPosition="0">
        <references count="2">
          <reference field="2" count="1" defaultSubtotal="1">
            <x v="12"/>
          </reference>
          <reference field="1" count="1" selected="0">
            <x v="8"/>
          </reference>
        </references>
      </pivotArea>
    </format>
    <format dxfId="4141">
      <pivotArea dataOnly="0" labelOnly="1" fieldPosition="0">
        <references count="2">
          <reference field="2" count="1">
            <x v="23"/>
          </reference>
          <reference field="1" count="1" selected="0">
            <x v="8"/>
          </reference>
        </references>
      </pivotArea>
    </format>
    <format dxfId="4142">
      <pivotArea dataOnly="0" labelOnly="1" fieldPosition="0">
        <references count="2">
          <reference field="2" count="1" defaultSubtotal="1">
            <x v="23"/>
          </reference>
          <reference field="1" count="1" selected="0">
            <x v="8"/>
          </reference>
        </references>
      </pivotArea>
    </format>
    <format dxfId="4143">
      <pivotArea dataOnly="0" labelOnly="1" fieldPosition="0">
        <references count="2">
          <reference field="2" count="1">
            <x v="29"/>
          </reference>
          <reference field="1" count="1" selected="0">
            <x v="8"/>
          </reference>
        </references>
      </pivotArea>
    </format>
    <format dxfId="4144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4145">
      <pivotArea dataOnly="0" labelOnly="1" fieldPosition="0">
        <references count="2">
          <reference field="2" count="1">
            <x v="32"/>
          </reference>
          <reference field="1" count="1" selected="0">
            <x v="8"/>
          </reference>
        </references>
      </pivotArea>
    </format>
    <format dxfId="4146">
      <pivotArea dataOnly="0" labelOnly="1" fieldPosition="0">
        <references count="2">
          <reference field="2" count="1" defaultSubtotal="1">
            <x v="32"/>
          </reference>
          <reference field="1" count="1" selected="0">
            <x v="8"/>
          </reference>
        </references>
      </pivotArea>
    </format>
    <format dxfId="4147">
      <pivotArea dataOnly="0" labelOnly="1" fieldPosition="0">
        <references count="2">
          <reference field="2" count="1">
            <x v="42"/>
          </reference>
          <reference field="1" count="1" selected="0">
            <x v="8"/>
          </reference>
        </references>
      </pivotArea>
    </format>
    <format dxfId="4148">
      <pivotArea dataOnly="0" labelOnly="1" fieldPosition="0">
        <references count="2">
          <reference field="2" count="1" defaultSubtotal="1">
            <x v="42"/>
          </reference>
          <reference field="1" count="1" selected="0">
            <x v="8"/>
          </reference>
        </references>
      </pivotArea>
    </format>
    <format dxfId="4149">
      <pivotArea dataOnly="0" labelOnly="1" fieldPosition="0">
        <references count="2">
          <reference field="2" count="1">
            <x v="56"/>
          </reference>
          <reference field="1" count="1" selected="0">
            <x v="8"/>
          </reference>
        </references>
      </pivotArea>
    </format>
    <format dxfId="4150">
      <pivotArea dataOnly="0" labelOnly="1" fieldPosition="0">
        <references count="2">
          <reference field="2" count="1" defaultSubtotal="1">
            <x v="56"/>
          </reference>
          <reference field="1" count="1" selected="0">
            <x v="8"/>
          </reference>
        </references>
      </pivotArea>
    </format>
    <format dxfId="4151">
      <pivotArea dataOnly="0" labelOnly="1" fieldPosition="0">
        <references count="2">
          <reference field="2" count="1">
            <x v="61"/>
          </reference>
          <reference field="1" count="1" selected="0">
            <x v="8"/>
          </reference>
        </references>
      </pivotArea>
    </format>
    <format dxfId="4152">
      <pivotArea dataOnly="0" labelOnly="1" fieldPosition="0">
        <references count="2">
          <reference field="2" count="1" defaultSubtotal="1">
            <x v="61"/>
          </reference>
          <reference field="1" count="1" selected="0">
            <x v="8"/>
          </reference>
        </references>
      </pivotArea>
    </format>
    <format dxfId="4153">
      <pivotArea dataOnly="0" labelOnly="1" fieldPosition="0">
        <references count="2">
          <reference field="2" count="1">
            <x v="64"/>
          </reference>
          <reference field="1" count="1" selected="0">
            <x v="8"/>
          </reference>
        </references>
      </pivotArea>
    </format>
    <format dxfId="4154">
      <pivotArea dataOnly="0" labelOnly="1" fieldPosition="0">
        <references count="2">
          <reference field="2" count="1" defaultSubtotal="1">
            <x v="64"/>
          </reference>
          <reference field="1" count="1" selected="0">
            <x v="8"/>
          </reference>
        </references>
      </pivotArea>
    </format>
    <format dxfId="4155">
      <pivotArea dataOnly="0" labelOnly="1" fieldPosition="0">
        <references count="2">
          <reference field="2" count="1">
            <x v="69"/>
          </reference>
          <reference field="1" count="1" selected="0">
            <x v="8"/>
          </reference>
        </references>
      </pivotArea>
    </format>
    <format dxfId="4156">
      <pivotArea dataOnly="0" labelOnly="1" fieldPosition="0">
        <references count="2">
          <reference field="2" count="1" defaultSubtotal="1">
            <x v="69"/>
          </reference>
          <reference field="1" count="1" selected="0">
            <x v="8"/>
          </reference>
        </references>
      </pivotArea>
    </format>
    <format dxfId="4157">
      <pivotArea dataOnly="0" labelOnly="1" fieldPosition="0">
        <references count="2">
          <reference field="2" count="1">
            <x v="75"/>
          </reference>
          <reference field="1" count="1" selected="0">
            <x v="8"/>
          </reference>
        </references>
      </pivotArea>
    </format>
    <format dxfId="4158">
      <pivotArea dataOnly="0" labelOnly="1" fieldPosition="0">
        <references count="2">
          <reference field="2" count="1" defaultSubtotal="1">
            <x v="75"/>
          </reference>
          <reference field="1" count="1" selected="0">
            <x v="8"/>
          </reference>
        </references>
      </pivotArea>
    </format>
    <format dxfId="4159">
      <pivotArea dataOnly="0" labelOnly="1" fieldPosition="0">
        <references count="2">
          <reference field="2" count="1">
            <x v="77"/>
          </reference>
          <reference field="1" count="1" selected="0">
            <x v="8"/>
          </reference>
        </references>
      </pivotArea>
    </format>
    <format dxfId="4160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4161">
      <pivotArea dataOnly="0" labelOnly="1" fieldPosition="0">
        <references count="2">
          <reference field="2" count="1">
            <x v="79"/>
          </reference>
          <reference field="1" count="1" selected="0">
            <x v="8"/>
          </reference>
        </references>
      </pivotArea>
    </format>
    <format dxfId="4162">
      <pivotArea dataOnly="0" labelOnly="1" fieldPosition="0">
        <references count="2">
          <reference field="2" count="1" defaultSubtotal="1">
            <x v="79"/>
          </reference>
          <reference field="1" count="1" selected="0">
            <x v="8"/>
          </reference>
        </references>
      </pivotArea>
    </format>
    <format dxfId="4163">
      <pivotArea dataOnly="0" labelOnly="1" fieldPosition="0">
        <references count="2">
          <reference field="2" count="1">
            <x v="111"/>
          </reference>
          <reference field="1" count="1" selected="0">
            <x v="8"/>
          </reference>
        </references>
      </pivotArea>
    </format>
    <format dxfId="4164">
      <pivotArea dataOnly="0" labelOnly="1" fieldPosition="0">
        <references count="2">
          <reference field="2" count="1" defaultSubtotal="1">
            <x v="111"/>
          </reference>
          <reference field="1" count="1" selected="0">
            <x v="8"/>
          </reference>
        </references>
      </pivotArea>
    </format>
    <format dxfId="4165">
      <pivotArea dataOnly="0" labelOnly="1" fieldPosition="0">
        <references count="2">
          <reference field="2" count="1">
            <x v="15"/>
          </reference>
          <reference field="1" count="1" selected="0">
            <x v="9"/>
          </reference>
        </references>
      </pivotArea>
    </format>
    <format dxfId="4166">
      <pivotArea dataOnly="0" labelOnly="1" fieldPosition="0">
        <references count="2">
          <reference field="2" count="1" defaultSubtotal="1">
            <x v="15"/>
          </reference>
          <reference field="1" count="1" selected="0">
            <x v="9"/>
          </reference>
        </references>
      </pivotArea>
    </format>
    <format dxfId="4167">
      <pivotArea dataOnly="0" labelOnly="1" fieldPosition="0">
        <references count="2">
          <reference field="2" count="1">
            <x v="5"/>
          </reference>
          <reference field="1" count="1" selected="0">
            <x v="10"/>
          </reference>
        </references>
      </pivotArea>
    </format>
    <format dxfId="4168">
      <pivotArea dataOnly="0" labelOnly="1" fieldPosition="0">
        <references count="2">
          <reference field="2" count="1" defaultSubtotal="1">
            <x v="5"/>
          </reference>
          <reference field="1" count="1" selected="0">
            <x v="10"/>
          </reference>
        </references>
      </pivotArea>
    </format>
    <format dxfId="4169">
      <pivotArea dataOnly="0" labelOnly="1" fieldPosition="0">
        <references count="2">
          <reference field="2" count="1">
            <x v="19"/>
          </reference>
          <reference field="1" count="1" selected="0">
            <x v="10"/>
          </reference>
        </references>
      </pivotArea>
    </format>
    <format dxfId="4170">
      <pivotArea dataOnly="0" labelOnly="1" fieldPosition="0">
        <references count="2">
          <reference field="2" count="1" defaultSubtotal="1">
            <x v="19"/>
          </reference>
          <reference field="1" count="1" selected="0">
            <x v="10"/>
          </reference>
        </references>
      </pivotArea>
    </format>
    <format dxfId="4171">
      <pivotArea dataOnly="0" labelOnly="1" fieldPosition="0">
        <references count="2">
          <reference field="2" count="1">
            <x v="28"/>
          </reference>
          <reference field="1" count="1" selected="0">
            <x v="10"/>
          </reference>
        </references>
      </pivotArea>
    </format>
    <format dxfId="4172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4173">
      <pivotArea dataOnly="0" labelOnly="1" fieldPosition="0">
        <references count="2">
          <reference field="2" count="1">
            <x v="31"/>
          </reference>
          <reference field="1" count="1" selected="0">
            <x v="10"/>
          </reference>
        </references>
      </pivotArea>
    </format>
    <format dxfId="4174">
      <pivotArea dataOnly="0" labelOnly="1" fieldPosition="0">
        <references count="2">
          <reference field="2" count="1" defaultSubtotal="1">
            <x v="31"/>
          </reference>
          <reference field="1" count="1" selected="0">
            <x v="10"/>
          </reference>
        </references>
      </pivotArea>
    </format>
    <format dxfId="4175">
      <pivotArea dataOnly="0" labelOnly="1" fieldPosition="0">
        <references count="2">
          <reference field="2" count="1">
            <x v="33"/>
          </reference>
          <reference field="1" count="1" selected="0">
            <x v="10"/>
          </reference>
        </references>
      </pivotArea>
    </format>
    <format dxfId="4176">
      <pivotArea dataOnly="0" labelOnly="1" fieldPosition="0">
        <references count="2">
          <reference field="2" count="1" defaultSubtotal="1">
            <x v="33"/>
          </reference>
          <reference field="1" count="1" selected="0">
            <x v="10"/>
          </reference>
        </references>
      </pivotArea>
    </format>
    <format dxfId="4177">
      <pivotArea dataOnly="0" labelOnly="1" fieldPosition="0">
        <references count="2">
          <reference field="2" count="1">
            <x v="35"/>
          </reference>
          <reference field="1" count="1" selected="0">
            <x v="10"/>
          </reference>
        </references>
      </pivotArea>
    </format>
    <format dxfId="4178">
      <pivotArea dataOnly="0" labelOnly="1" fieldPosition="0">
        <references count="2">
          <reference field="2" count="1" defaultSubtotal="1">
            <x v="35"/>
          </reference>
          <reference field="1" count="1" selected="0">
            <x v="10"/>
          </reference>
        </references>
      </pivotArea>
    </format>
    <format dxfId="4179">
      <pivotArea dataOnly="0" labelOnly="1" fieldPosition="0">
        <references count="2">
          <reference field="2" count="1">
            <x v="38"/>
          </reference>
          <reference field="1" count="1" selected="0">
            <x v="10"/>
          </reference>
        </references>
      </pivotArea>
    </format>
    <format dxfId="4180">
      <pivotArea dataOnly="0" labelOnly="1" fieldPosition="0">
        <references count="2">
          <reference field="2" count="1" defaultSubtotal="1">
            <x v="38"/>
          </reference>
          <reference field="1" count="1" selected="0">
            <x v="10"/>
          </reference>
        </references>
      </pivotArea>
    </format>
    <format dxfId="4181">
      <pivotArea dataOnly="0" labelOnly="1" fieldPosition="0">
        <references count="2">
          <reference field="2" count="1">
            <x v="44"/>
          </reference>
          <reference field="1" count="1" selected="0">
            <x v="10"/>
          </reference>
        </references>
      </pivotArea>
    </format>
    <format dxfId="4182">
      <pivotArea dataOnly="0" labelOnly="1" fieldPosition="0">
        <references count="2">
          <reference field="2" count="1" defaultSubtotal="1">
            <x v="44"/>
          </reference>
          <reference field="1" count="1" selected="0">
            <x v="10"/>
          </reference>
        </references>
      </pivotArea>
    </format>
    <format dxfId="4183">
      <pivotArea dataOnly="0" labelOnly="1" fieldPosition="0">
        <references count="2">
          <reference field="2" count="1">
            <x v="52"/>
          </reference>
          <reference field="1" count="1" selected="0">
            <x v="10"/>
          </reference>
        </references>
      </pivotArea>
    </format>
    <format dxfId="4184">
      <pivotArea dataOnly="0" labelOnly="1" fieldPosition="0">
        <references count="2">
          <reference field="2" count="1" defaultSubtotal="1">
            <x v="52"/>
          </reference>
          <reference field="1" count="1" selected="0">
            <x v="10"/>
          </reference>
        </references>
      </pivotArea>
    </format>
    <format dxfId="4185">
      <pivotArea dataOnly="0" labelOnly="1" fieldPosition="0">
        <references count="2">
          <reference field="2" count="1">
            <x v="60"/>
          </reference>
          <reference field="1" count="1" selected="0">
            <x v="10"/>
          </reference>
        </references>
      </pivotArea>
    </format>
    <format dxfId="4186">
      <pivotArea dataOnly="0" labelOnly="1" fieldPosition="0">
        <references count="2">
          <reference field="2" count="1" defaultSubtotal="1">
            <x v="60"/>
          </reference>
          <reference field="1" count="1" selected="0">
            <x v="10"/>
          </reference>
        </references>
      </pivotArea>
    </format>
    <format dxfId="4187">
      <pivotArea dataOnly="0" labelOnly="1" fieldPosition="0">
        <references count="2">
          <reference field="2" count="1">
            <x v="76"/>
          </reference>
          <reference field="1" count="1" selected="0">
            <x v="10"/>
          </reference>
        </references>
      </pivotArea>
    </format>
    <format dxfId="4188">
      <pivotArea dataOnly="0" labelOnly="1" fieldPosition="0">
        <references count="2">
          <reference field="2" count="1" defaultSubtotal="1">
            <x v="76"/>
          </reference>
          <reference field="1" count="1" selected="0">
            <x v="10"/>
          </reference>
        </references>
      </pivotArea>
    </format>
    <format dxfId="4189">
      <pivotArea dataOnly="0" labelOnly="1" fieldPosition="0">
        <references count="2">
          <reference field="2" count="1">
            <x v="80"/>
          </reference>
          <reference field="1" count="1" selected="0">
            <x v="10"/>
          </reference>
        </references>
      </pivotArea>
    </format>
    <format dxfId="4190">
      <pivotArea dataOnly="0" labelOnly="1" fieldPosition="0">
        <references count="2">
          <reference field="2" count="1" defaultSubtotal="1">
            <x v="80"/>
          </reference>
          <reference field="1" count="1" selected="0">
            <x v="10"/>
          </reference>
        </references>
      </pivotArea>
    </format>
    <format dxfId="4191">
      <pivotArea dataOnly="0" labelOnly="1" fieldPosition="0">
        <references count="2">
          <reference field="2" count="1">
            <x v="85"/>
          </reference>
          <reference field="1" count="1" selected="0">
            <x v="10"/>
          </reference>
        </references>
      </pivotArea>
    </format>
    <format dxfId="4192">
      <pivotArea dataOnly="0" labelOnly="1" fieldPosition="0">
        <references count="2">
          <reference field="2" count="1" defaultSubtotal="1">
            <x v="85"/>
          </reference>
          <reference field="1" count="1" selected="0">
            <x v="10"/>
          </reference>
        </references>
      </pivotArea>
    </format>
    <format dxfId="4193">
      <pivotArea dataOnly="0" labelOnly="1" fieldPosition="0">
        <references count="2">
          <reference field="2" count="1">
            <x v="106"/>
          </reference>
          <reference field="1" count="1" selected="0">
            <x v="10"/>
          </reference>
        </references>
      </pivotArea>
    </format>
    <format dxfId="4194">
      <pivotArea dataOnly="0" labelOnly="1" fieldPosition="0">
        <references count="2">
          <reference field="2" count="1" defaultSubtotal="1">
            <x v="106"/>
          </reference>
          <reference field="1" count="1" selected="0">
            <x v="10"/>
          </reference>
        </references>
      </pivotArea>
    </format>
    <format dxfId="4195">
      <pivotArea dataOnly="0" labelOnly="1" fieldPosition="0">
        <references count="2">
          <reference field="2" count="1">
            <x v="110"/>
          </reference>
          <reference field="1" count="1" selected="0">
            <x v="10"/>
          </reference>
        </references>
      </pivotArea>
    </format>
    <format dxfId="4196">
      <pivotArea dataOnly="0" labelOnly="1" fieldPosition="0">
        <references count="2">
          <reference field="2" count="1" defaultSubtotal="1">
            <x v="110"/>
          </reference>
          <reference field="1" count="1" selected="0">
            <x v="10"/>
          </reference>
        </references>
      </pivotArea>
    </format>
    <format dxfId="4197">
      <pivotArea dataOnly="0" labelOnly="1" fieldPosition="0">
        <references count="2">
          <reference field="2" count="1">
            <x v="7"/>
          </reference>
          <reference field="1" count="1" selected="0">
            <x v="11"/>
          </reference>
        </references>
      </pivotArea>
    </format>
    <format dxfId="4198">
      <pivotArea dataOnly="0" labelOnly="1" fieldPosition="0">
        <references count="2">
          <reference field="2" count="1" defaultSubtotal="1">
            <x v="7"/>
          </reference>
          <reference field="1" count="1" selected="0">
            <x v="11"/>
          </reference>
        </references>
      </pivotArea>
    </format>
    <format dxfId="4199">
      <pivotArea dataOnly="0" labelOnly="1" fieldPosition="0">
        <references count="2">
          <reference field="2" count="1">
            <x v="18"/>
          </reference>
          <reference field="1" count="1" selected="0">
            <x v="11"/>
          </reference>
        </references>
      </pivotArea>
    </format>
    <format dxfId="4200">
      <pivotArea dataOnly="0" labelOnly="1" fieldPosition="0">
        <references count="2">
          <reference field="2" count="1" defaultSubtotal="1">
            <x v="18"/>
          </reference>
          <reference field="1" count="1" selected="0">
            <x v="11"/>
          </reference>
        </references>
      </pivotArea>
    </format>
    <format dxfId="4201">
      <pivotArea dataOnly="0" labelOnly="1" fieldPosition="0">
        <references count="2">
          <reference field="2" count="1">
            <x v="34"/>
          </reference>
          <reference field="1" count="1" selected="0">
            <x v="11"/>
          </reference>
        </references>
      </pivotArea>
    </format>
    <format dxfId="4202">
      <pivotArea dataOnly="0" labelOnly="1" fieldPosition="0">
        <references count="2">
          <reference field="2" count="1" defaultSubtotal="1">
            <x v="34"/>
          </reference>
          <reference field="1" count="1" selected="0">
            <x v="11"/>
          </reference>
        </references>
      </pivotArea>
    </format>
    <format dxfId="4203">
      <pivotArea dataOnly="0" labelOnly="1" fieldPosition="0">
        <references count="2">
          <reference field="2" count="1">
            <x v="59"/>
          </reference>
          <reference field="1" count="1" selected="0">
            <x v="11"/>
          </reference>
        </references>
      </pivotArea>
    </format>
    <format dxfId="4204">
      <pivotArea dataOnly="0" labelOnly="1" fieldPosition="0">
        <references count="2">
          <reference field="2" count="1" defaultSubtotal="1">
            <x v="59"/>
          </reference>
          <reference field="1" count="1" selected="0">
            <x v="11"/>
          </reference>
        </references>
      </pivotArea>
    </format>
    <format dxfId="4205">
      <pivotArea dataOnly="0" labelOnly="1" fieldPosition="0">
        <references count="2">
          <reference field="2" count="1">
            <x v="62"/>
          </reference>
          <reference field="1" count="1" selected="0">
            <x v="11"/>
          </reference>
        </references>
      </pivotArea>
    </format>
    <format dxfId="4206">
      <pivotArea dataOnly="0" labelOnly="1" fieldPosition="0">
        <references count="2">
          <reference field="2" count="1" defaultSubtotal="1">
            <x v="62"/>
          </reference>
          <reference field="1" count="1" selected="0">
            <x v="11"/>
          </reference>
        </references>
      </pivotArea>
    </format>
    <format dxfId="4207">
      <pivotArea dataOnly="0" labelOnly="1" fieldPosition="0">
        <references count="2">
          <reference field="2" count="1">
            <x v="71"/>
          </reference>
          <reference field="1" count="1" selected="0">
            <x v="11"/>
          </reference>
        </references>
      </pivotArea>
    </format>
    <format dxfId="4208">
      <pivotArea dataOnly="0" labelOnly="1" fieldPosition="0">
        <references count="2">
          <reference field="2" count="1" defaultSubtotal="1">
            <x v="71"/>
          </reference>
          <reference field="1" count="1" selected="0">
            <x v="11"/>
          </reference>
        </references>
      </pivotArea>
    </format>
    <format dxfId="4209">
      <pivotArea dataOnly="0" labelOnly="1" fieldPosition="0">
        <references count="2">
          <reference field="2" count="1">
            <x v="109"/>
          </reference>
          <reference field="1" count="1" selected="0">
            <x v="11"/>
          </reference>
        </references>
      </pivotArea>
    </format>
    <format dxfId="4210">
      <pivotArea dataOnly="0" labelOnly="1" fieldPosition="0">
        <references count="2">
          <reference field="2" count="1" defaultSubtotal="1">
            <x v="109"/>
          </reference>
          <reference field="1" count="1" selected="0">
            <x v="11"/>
          </reference>
        </references>
      </pivotArea>
    </format>
    <format dxfId="4211">
      <pivotArea dataOnly="0" labelOnly="1" fieldPosition="0">
        <references count="2">
          <reference field="2" count="1">
            <x v="16"/>
          </reference>
          <reference field="1" count="1" selected="0">
            <x v="12"/>
          </reference>
        </references>
      </pivotArea>
    </format>
    <format dxfId="4212">
      <pivotArea dataOnly="0" labelOnly="1" fieldPosition="0">
        <references count="2">
          <reference field="2" count="1" defaultSubtotal="1">
            <x v="16"/>
          </reference>
          <reference field="1" count="1" selected="0">
            <x v="12"/>
          </reference>
        </references>
      </pivotArea>
    </format>
    <format dxfId="4213">
      <pivotArea dataOnly="0" labelOnly="1" fieldPosition="0">
        <references count="2">
          <reference field="2" count="1">
            <x v="37"/>
          </reference>
          <reference field="1" count="1" selected="0">
            <x v="12"/>
          </reference>
        </references>
      </pivotArea>
    </format>
    <format dxfId="4214">
      <pivotArea dataOnly="0" labelOnly="1" fieldPosition="0">
        <references count="2">
          <reference field="2" count="1" defaultSubtotal="1">
            <x v="37"/>
          </reference>
          <reference field="1" count="1" selected="0">
            <x v="12"/>
          </reference>
        </references>
      </pivotArea>
    </format>
    <format dxfId="4215">
      <pivotArea dataOnly="0" labelOnly="1" fieldPosition="0">
        <references count="2">
          <reference field="2" count="1">
            <x v="73"/>
          </reference>
          <reference field="1" count="1" selected="0">
            <x v="13"/>
          </reference>
        </references>
      </pivotArea>
    </format>
    <format dxfId="4216">
      <pivotArea dataOnly="0" labelOnly="1" fieldPosition="0">
        <references count="2">
          <reference field="2" count="1" defaultSubtotal="1">
            <x v="73"/>
          </reference>
          <reference field="1" count="1" selected="0">
            <x v="13"/>
          </reference>
        </references>
      </pivotArea>
    </format>
    <format dxfId="4217">
      <pivotArea dataOnly="0" labelOnly="1" fieldPosition="0">
        <references count="2">
          <reference field="2" count="1">
            <x v="24"/>
          </reference>
          <reference field="1" count="1" selected="0">
            <x v="14"/>
          </reference>
        </references>
      </pivotArea>
    </format>
    <format dxfId="4218">
      <pivotArea dataOnly="0" labelOnly="1" fieldPosition="0">
        <references count="2">
          <reference field="2" count="1" defaultSubtotal="1">
            <x v="24"/>
          </reference>
          <reference field="1" count="1" selected="0">
            <x v="14"/>
          </reference>
        </references>
      </pivotArea>
    </format>
    <format dxfId="4219">
      <pivotArea dataOnly="0" labelOnly="1" fieldPosition="0">
        <references count="2">
          <reference field="2" count="1">
            <x v="25"/>
          </reference>
          <reference field="1" count="1" selected="0">
            <x v="14"/>
          </reference>
        </references>
      </pivotArea>
    </format>
    <format dxfId="4220">
      <pivotArea dataOnly="0" labelOnly="1" fieldPosition="0">
        <references count="2">
          <reference field="2" count="1" defaultSubtotal="1">
            <x v="25"/>
          </reference>
          <reference field="1" count="1" selected="0">
            <x v="14"/>
          </reference>
        </references>
      </pivotArea>
    </format>
    <format dxfId="4221">
      <pivotArea dataOnly="0" labelOnly="1" fieldPosition="0">
        <references count="2">
          <reference field="2" count="1">
            <x v="57"/>
          </reference>
          <reference field="1" count="1" selected="0">
            <x v="14"/>
          </reference>
        </references>
      </pivotArea>
    </format>
    <format dxfId="4222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4223">
      <pivotArea dataOnly="0" labelOnly="1" fieldPosition="0">
        <references count="2">
          <reference field="2" count="1">
            <x v="68"/>
          </reference>
          <reference field="1" count="1" selected="0">
            <x v="14"/>
          </reference>
        </references>
      </pivotArea>
    </format>
    <format dxfId="4224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4225">
      <pivotArea dataOnly="0" labelOnly="1" fieldPosition="0">
        <references count="2">
          <reference field="2" count="1">
            <x v="81"/>
          </reference>
          <reference field="1" count="1" selected="0">
            <x v="14"/>
          </reference>
        </references>
      </pivotArea>
    </format>
    <format dxfId="4226">
      <pivotArea dataOnly="0" labelOnly="1" fieldPosition="0">
        <references count="2">
          <reference field="2" count="1" defaultSubtotal="1">
            <x v="81"/>
          </reference>
          <reference field="1" count="1" selected="0">
            <x v="14"/>
          </reference>
        </references>
      </pivotArea>
    </format>
    <format dxfId="4227">
      <pivotArea dataOnly="0" labelOnly="1" fieldPosition="0">
        <references count="2">
          <reference field="2" count="1">
            <x v="89"/>
          </reference>
          <reference field="1" count="1" selected="0">
            <x v="14"/>
          </reference>
        </references>
      </pivotArea>
    </format>
    <format dxfId="4228">
      <pivotArea dataOnly="0" labelOnly="1" fieldPosition="0">
        <references count="2">
          <reference field="2" count="1" defaultSubtotal="1">
            <x v="89"/>
          </reference>
          <reference field="1" count="1" selected="0">
            <x v="14"/>
          </reference>
        </references>
      </pivotArea>
    </format>
    <format dxfId="4229">
      <pivotArea dataOnly="0" labelOnly="1" fieldPosition="0">
        <references count="2">
          <reference field="2" count="1">
            <x v="93"/>
          </reference>
          <reference field="1" count="1" selected="0">
            <x v="14"/>
          </reference>
        </references>
      </pivotArea>
    </format>
    <format dxfId="4230">
      <pivotArea dataOnly="0" labelOnly="1" fieldPosition="0">
        <references count="2">
          <reference field="2" count="1" defaultSubtotal="1">
            <x v="93"/>
          </reference>
          <reference field="1" count="1" selected="0">
            <x v="14"/>
          </reference>
        </references>
      </pivotArea>
    </format>
    <format dxfId="4231">
      <pivotArea dataOnly="0" labelOnly="1" fieldPosition="0">
        <references count="2">
          <reference field="2" count="1">
            <x v="115"/>
          </reference>
          <reference field="1" count="1" selected="0">
            <x v="14"/>
          </reference>
        </references>
      </pivotArea>
    </format>
    <format dxfId="4232">
      <pivotArea dataOnly="0" labelOnly="1" fieldPosition="0">
        <references count="2">
          <reference field="2" count="1" defaultSubtotal="1">
            <x v="115"/>
          </reference>
          <reference field="1" count="1" selected="0">
            <x v="14"/>
          </reference>
        </references>
      </pivotArea>
    </format>
    <format dxfId="4233">
      <pivotArea dataOnly="0" labelOnly="1" fieldPosition="0">
        <references count="2">
          <reference field="2" count="1">
            <x v="118"/>
          </reference>
          <reference field="1" count="1" selected="0">
            <x v="14"/>
          </reference>
        </references>
      </pivotArea>
    </format>
    <format dxfId="4234">
      <pivotArea dataOnly="0" labelOnly="1" fieldPosition="0">
        <references count="2">
          <reference field="2" count="1" defaultSubtotal="1">
            <x v="118"/>
          </reference>
          <reference field="1" count="1" selected="0">
            <x v="14"/>
          </reference>
        </references>
      </pivotArea>
    </format>
    <format dxfId="4235">
      <pivotArea dataOnly="0" labelOnly="1" fieldPosition="0">
        <references count="2">
          <reference field="2" count="1">
            <x v="0"/>
          </reference>
          <reference field="1" count="1" selected="0">
            <x v="16"/>
          </reference>
        </references>
      </pivotArea>
    </format>
    <format dxfId="4236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4237">
      <pivotArea dataOnly="0" labelOnly="1" grandRow="1" offset="B1:B1" fieldPosition="0"/>
    </format>
    <format dxfId="4238">
      <pivotArea dataOnly="0" labelOnly="1" fieldPosition="0">
        <references count="2">
          <reference field="2" count="1" defaultSubtotal="1">
            <x v="0"/>
          </reference>
          <reference field="1" count="1" selected="0">
            <x v="0"/>
          </reference>
        </references>
      </pivotArea>
    </format>
    <format dxfId="4239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4240">
      <pivotArea dataOnly="0" labelOnly="1" fieldPosition="0">
        <references count="2">
          <reference field="2" count="1" defaultSubtotal="1">
            <x v="36"/>
          </reference>
          <reference field="1" count="1" selected="0">
            <x v="3"/>
          </reference>
        </references>
      </pivotArea>
    </format>
    <format dxfId="4241">
      <pivotArea dataOnly="0" labelOnly="1" fieldPosition="0">
        <references count="2">
          <reference field="2" count="1" defaultSubtotal="1">
            <x v="21"/>
          </reference>
          <reference field="1" count="1" selected="0">
            <x v="4"/>
          </reference>
        </references>
      </pivotArea>
    </format>
    <format dxfId="4242">
      <pivotArea dataOnly="0" labelOnly="1" fieldPosition="0">
        <references count="2">
          <reference field="2" count="1" defaultSubtotal="1">
            <x v="26"/>
          </reference>
          <reference field="1" count="1" selected="0">
            <x v="5"/>
          </reference>
        </references>
      </pivotArea>
    </format>
    <format dxfId="4243">
      <pivotArea dataOnly="0" labelOnly="1" fieldPosition="0">
        <references count="2">
          <reference field="2" count="1" defaultSubtotal="1">
            <x v="40"/>
          </reference>
          <reference field="1" count="1" selected="0">
            <x v="5"/>
          </reference>
        </references>
      </pivotArea>
    </format>
    <format dxfId="4244">
      <pivotArea dataOnly="0" labelOnly="1" fieldPosition="0">
        <references count="2">
          <reference field="2" count="1" defaultSubtotal="1">
            <x v="53"/>
          </reference>
          <reference field="1" count="1" selected="0">
            <x v="5"/>
          </reference>
        </references>
      </pivotArea>
    </format>
    <format dxfId="4245">
      <pivotArea dataOnly="0" labelOnly="1" fieldPosition="0">
        <references count="2">
          <reference field="2" count="1" defaultSubtotal="1">
            <x v="58"/>
          </reference>
          <reference field="1" count="1" selected="0">
            <x v="5"/>
          </reference>
        </references>
      </pivotArea>
    </format>
    <format dxfId="4246">
      <pivotArea dataOnly="0" labelOnly="1" fieldPosition="0">
        <references count="2">
          <reference field="2" count="1" defaultSubtotal="1">
            <x v="70"/>
          </reference>
          <reference field="1" count="1" selected="0">
            <x v="5"/>
          </reference>
        </references>
      </pivotArea>
    </format>
    <format dxfId="4247">
      <pivotArea dataOnly="0" labelOnly="1" fieldPosition="0">
        <references count="2">
          <reference field="2" count="1" defaultSubtotal="1">
            <x v="100"/>
          </reference>
          <reference field="1" count="1" selected="0">
            <x v="5"/>
          </reference>
        </references>
      </pivotArea>
    </format>
    <format dxfId="4248">
      <pivotArea dataOnly="0" labelOnly="1" fieldPosition="0">
        <references count="2">
          <reference field="2" count="1" defaultSubtotal="1">
            <x v="102"/>
          </reference>
          <reference field="1" count="1" selected="0">
            <x v="5"/>
          </reference>
        </references>
      </pivotArea>
    </format>
    <format dxfId="4249">
      <pivotArea dataOnly="0" labelOnly="1" fieldPosition="0">
        <references count="2">
          <reference field="2" count="1" defaultSubtotal="1">
            <x v="104"/>
          </reference>
          <reference field="1" count="1" selected="0">
            <x v="5"/>
          </reference>
        </references>
      </pivotArea>
    </format>
    <format dxfId="4250">
      <pivotArea dataOnly="0" labelOnly="1" fieldPosition="0">
        <references count="2">
          <reference field="2" count="1" defaultSubtotal="1">
            <x v="108"/>
          </reference>
          <reference field="1" count="1" selected="0">
            <x v="5"/>
          </reference>
        </references>
      </pivotArea>
    </format>
    <format dxfId="4251">
      <pivotArea dataOnly="0" labelOnly="1" fieldPosition="0">
        <references count="2">
          <reference field="2" count="1" defaultSubtotal="1">
            <x v="112"/>
          </reference>
          <reference field="1" count="1" selected="0">
            <x v="5"/>
          </reference>
        </references>
      </pivotArea>
    </format>
    <format dxfId="4252">
      <pivotArea dataOnly="0" labelOnly="1" fieldPosition="0">
        <references count="2">
          <reference field="2" count="1" defaultSubtotal="1">
            <x v="113"/>
          </reference>
          <reference field="1" count="1" selected="0">
            <x v="5"/>
          </reference>
        </references>
      </pivotArea>
    </format>
    <format dxfId="4253">
      <pivotArea dataOnly="0" labelOnly="1" fieldPosition="0">
        <references count="2">
          <reference field="2" count="1" defaultSubtotal="1">
            <x v="117"/>
          </reference>
          <reference field="1" count="1" selected="0">
            <x v="5"/>
          </reference>
        </references>
      </pivotArea>
    </format>
    <format dxfId="4254">
      <pivotArea dataOnly="0" labelOnly="1" fieldPosition="0">
        <references count="2">
          <reference field="2" count="1" defaultSubtotal="1">
            <x v="119"/>
          </reference>
          <reference field="1" count="1" selected="0">
            <x v="5"/>
          </reference>
        </references>
      </pivotArea>
    </format>
    <format dxfId="4255">
      <pivotArea dataOnly="0" labelOnly="1" fieldPosition="0">
        <references count="2">
          <reference field="2" count="1" defaultSubtotal="1">
            <x v="20"/>
          </reference>
          <reference field="1" count="1" selected="0">
            <x v="6"/>
          </reference>
        </references>
      </pivotArea>
    </format>
    <format dxfId="4256">
      <pivotArea dataOnly="0" labelOnly="1" fieldPosition="0">
        <references count="2">
          <reference field="2" count="1" defaultSubtotal="1">
            <x v="101"/>
          </reference>
          <reference field="1" count="1" selected="0">
            <x v="6"/>
          </reference>
        </references>
      </pivotArea>
    </format>
    <format dxfId="4257">
      <pivotArea dataOnly="0" labelOnly="1" fieldPosition="0">
        <references count="2">
          <reference field="2" count="1" defaultSubtotal="1">
            <x v="114"/>
          </reference>
          <reference field="1" count="1" selected="0">
            <x v="6"/>
          </reference>
        </references>
      </pivotArea>
    </format>
    <format dxfId="4258">
      <pivotArea dataOnly="0" labelOnly="1" fieldPosition="0">
        <references count="2">
          <reference field="2" count="1" defaultSubtotal="1">
            <x v="116"/>
          </reference>
          <reference field="1" count="1" selected="0">
            <x v="6"/>
          </reference>
        </references>
      </pivotArea>
    </format>
    <format dxfId="4259">
      <pivotArea dataOnly="0" labelOnly="1" fieldPosition="0">
        <references count="2">
          <reference field="2" count="1" defaultSubtotal="1">
            <x v="2"/>
          </reference>
          <reference field="1" count="1" selected="0">
            <x v="7"/>
          </reference>
        </references>
      </pivotArea>
    </format>
    <format dxfId="4260">
      <pivotArea dataOnly="0" labelOnly="1" fieldPosition="0">
        <references count="2">
          <reference field="2" count="1" defaultSubtotal="1">
            <x v="3"/>
          </reference>
          <reference field="1" count="1" selected="0">
            <x v="7"/>
          </reference>
        </references>
      </pivotArea>
    </format>
    <format dxfId="4261">
      <pivotArea dataOnly="0" labelOnly="1" fieldPosition="0">
        <references count="2">
          <reference field="2" count="1" defaultSubtotal="1">
            <x v="4"/>
          </reference>
          <reference field="1" count="1" selected="0">
            <x v="7"/>
          </reference>
        </references>
      </pivotArea>
    </format>
    <format dxfId="4262">
      <pivotArea dataOnly="0" labelOnly="1" fieldPosition="0">
        <references count="2">
          <reference field="2" count="1" defaultSubtotal="1">
            <x v="6"/>
          </reference>
          <reference field="1" count="1" selected="0">
            <x v="7"/>
          </reference>
        </references>
      </pivotArea>
    </format>
    <format dxfId="4263">
      <pivotArea dataOnly="0" labelOnly="1" fieldPosition="0">
        <references count="2">
          <reference field="2" count="1" defaultSubtotal="1">
            <x v="14"/>
          </reference>
          <reference field="1" count="1" selected="0">
            <x v="7"/>
          </reference>
        </references>
      </pivotArea>
    </format>
    <format dxfId="4264">
      <pivotArea dataOnly="0" labelOnly="1" fieldPosition="0">
        <references count="2">
          <reference field="2" count="1" defaultSubtotal="1">
            <x v="17"/>
          </reference>
          <reference field="1" count="1" selected="0">
            <x v="7"/>
          </reference>
        </references>
      </pivotArea>
    </format>
    <format dxfId="4265">
      <pivotArea dataOnly="0" labelOnly="1" fieldPosition="0">
        <references count="2">
          <reference field="2" count="1" defaultSubtotal="1">
            <x v="22"/>
          </reference>
          <reference field="1" count="1" selected="0">
            <x v="7"/>
          </reference>
        </references>
      </pivotArea>
    </format>
    <format dxfId="4266">
      <pivotArea dataOnly="0" labelOnly="1" fieldPosition="0">
        <references count="2">
          <reference field="2" count="1" defaultSubtotal="1">
            <x v="30"/>
          </reference>
          <reference field="1" count="1" selected="0">
            <x v="7"/>
          </reference>
        </references>
      </pivotArea>
    </format>
    <format dxfId="4267">
      <pivotArea dataOnly="0" labelOnly="1" fieldPosition="0">
        <references count="2">
          <reference field="2" count="1" defaultSubtotal="1">
            <x v="39"/>
          </reference>
          <reference field="1" count="1" selected="0">
            <x v="7"/>
          </reference>
        </references>
      </pivotArea>
    </format>
    <format dxfId="4268">
      <pivotArea dataOnly="0" labelOnly="1" fieldPosition="0">
        <references count="2">
          <reference field="2" count="1" defaultSubtotal="1">
            <x v="45"/>
          </reference>
          <reference field="1" count="1" selected="0">
            <x v="7"/>
          </reference>
        </references>
      </pivotArea>
    </format>
    <format dxfId="4269">
      <pivotArea dataOnly="0" labelOnly="1" fieldPosition="0">
        <references count="2">
          <reference field="2" count="1" defaultSubtotal="1">
            <x v="51"/>
          </reference>
          <reference field="1" count="1" selected="0">
            <x v="7"/>
          </reference>
        </references>
      </pivotArea>
    </format>
    <format dxfId="4270">
      <pivotArea dataOnly="0" labelOnly="1" fieldPosition="0">
        <references count="2">
          <reference field="2" count="1" defaultSubtotal="1">
            <x v="74"/>
          </reference>
          <reference field="1" count="1" selected="0">
            <x v="7"/>
          </reference>
        </references>
      </pivotArea>
    </format>
    <format dxfId="4271">
      <pivotArea dataOnly="0" labelOnly="1" fieldPosition="0">
        <references count="2">
          <reference field="2" count="1" defaultSubtotal="1">
            <x v="78"/>
          </reference>
          <reference field="1" count="1" selected="0">
            <x v="7"/>
          </reference>
        </references>
      </pivotArea>
    </format>
    <format dxfId="4272">
      <pivotArea dataOnly="0" labelOnly="1" fieldPosition="0">
        <references count="2">
          <reference field="2" count="1" defaultSubtotal="1">
            <x v="86"/>
          </reference>
          <reference field="1" count="1" selected="0">
            <x v="7"/>
          </reference>
        </references>
      </pivotArea>
    </format>
    <format dxfId="4273">
      <pivotArea dataOnly="0" labelOnly="1" fieldPosition="0">
        <references count="2">
          <reference field="2" count="1" defaultSubtotal="1">
            <x v="8"/>
          </reference>
          <reference field="1" count="1" selected="0">
            <x v="8"/>
          </reference>
        </references>
      </pivotArea>
    </format>
    <format dxfId="4274">
      <pivotArea dataOnly="0" labelOnly="1" fieldPosition="0">
        <references count="2">
          <reference field="2" count="1" defaultSubtotal="1">
            <x v="9"/>
          </reference>
          <reference field="1" count="1" selected="0">
            <x v="8"/>
          </reference>
        </references>
      </pivotArea>
    </format>
    <format dxfId="4275">
      <pivotArea dataOnly="0" labelOnly="1" fieldPosition="0">
        <references count="2">
          <reference field="2" count="1" defaultSubtotal="1">
            <x v="10"/>
          </reference>
          <reference field="1" count="1" selected="0">
            <x v="8"/>
          </reference>
        </references>
      </pivotArea>
    </format>
    <format dxfId="4276">
      <pivotArea dataOnly="0" labelOnly="1" fieldPosition="0">
        <references count="2">
          <reference field="2" count="1" defaultSubtotal="1">
            <x v="11"/>
          </reference>
          <reference field="1" count="1" selected="0">
            <x v="8"/>
          </reference>
        </references>
      </pivotArea>
    </format>
    <format dxfId="4277">
      <pivotArea dataOnly="0" labelOnly="1" fieldPosition="0">
        <references count="2">
          <reference field="2" count="1" defaultSubtotal="1">
            <x v="12"/>
          </reference>
          <reference field="1" count="1" selected="0">
            <x v="8"/>
          </reference>
        </references>
      </pivotArea>
    </format>
    <format dxfId="4278">
      <pivotArea dataOnly="0" labelOnly="1" fieldPosition="0">
        <references count="2">
          <reference field="2" count="1" defaultSubtotal="1">
            <x v="23"/>
          </reference>
          <reference field="1" count="1" selected="0">
            <x v="8"/>
          </reference>
        </references>
      </pivotArea>
    </format>
    <format dxfId="4279">
      <pivotArea dataOnly="0" labelOnly="1" fieldPosition="0">
        <references count="2">
          <reference field="2" count="1" defaultSubtotal="1">
            <x v="29"/>
          </reference>
          <reference field="1" count="1" selected="0">
            <x v="8"/>
          </reference>
        </references>
      </pivotArea>
    </format>
    <format dxfId="4280">
      <pivotArea dataOnly="0" labelOnly="1" fieldPosition="0">
        <references count="2">
          <reference field="2" count="1" defaultSubtotal="1">
            <x v="32"/>
          </reference>
          <reference field="1" count="1" selected="0">
            <x v="8"/>
          </reference>
        </references>
      </pivotArea>
    </format>
    <format dxfId="4281">
      <pivotArea dataOnly="0" labelOnly="1" fieldPosition="0">
        <references count="2">
          <reference field="2" count="1" defaultSubtotal="1">
            <x v="42"/>
          </reference>
          <reference field="1" count="1" selected="0">
            <x v="8"/>
          </reference>
        </references>
      </pivotArea>
    </format>
    <format dxfId="4282">
      <pivotArea dataOnly="0" labelOnly="1" fieldPosition="0">
        <references count="2">
          <reference field="2" count="1" defaultSubtotal="1">
            <x v="56"/>
          </reference>
          <reference field="1" count="1" selected="0">
            <x v="8"/>
          </reference>
        </references>
      </pivotArea>
    </format>
    <format dxfId="4283">
      <pivotArea dataOnly="0" labelOnly="1" fieldPosition="0">
        <references count="2">
          <reference field="2" count="1" defaultSubtotal="1">
            <x v="61"/>
          </reference>
          <reference field="1" count="1" selected="0">
            <x v="8"/>
          </reference>
        </references>
      </pivotArea>
    </format>
    <format dxfId="4284">
      <pivotArea dataOnly="0" labelOnly="1" fieldPosition="0">
        <references count="2">
          <reference field="2" count="1" defaultSubtotal="1">
            <x v="64"/>
          </reference>
          <reference field="1" count="1" selected="0">
            <x v="8"/>
          </reference>
        </references>
      </pivotArea>
    </format>
    <format dxfId="4285">
      <pivotArea dataOnly="0" labelOnly="1" fieldPosition="0">
        <references count="2">
          <reference field="2" count="1" defaultSubtotal="1">
            <x v="69"/>
          </reference>
          <reference field="1" count="1" selected="0">
            <x v="8"/>
          </reference>
        </references>
      </pivotArea>
    </format>
    <format dxfId="4286">
      <pivotArea dataOnly="0" labelOnly="1" fieldPosition="0">
        <references count="2">
          <reference field="2" count="1" defaultSubtotal="1">
            <x v="75"/>
          </reference>
          <reference field="1" count="1" selected="0">
            <x v="8"/>
          </reference>
        </references>
      </pivotArea>
    </format>
    <format dxfId="4287">
      <pivotArea dataOnly="0" labelOnly="1" fieldPosition="0">
        <references count="2">
          <reference field="2" count="1" defaultSubtotal="1">
            <x v="77"/>
          </reference>
          <reference field="1" count="1" selected="0">
            <x v="8"/>
          </reference>
        </references>
      </pivotArea>
    </format>
    <format dxfId="4288">
      <pivotArea dataOnly="0" labelOnly="1" fieldPosition="0">
        <references count="2">
          <reference field="2" count="1" defaultSubtotal="1">
            <x v="79"/>
          </reference>
          <reference field="1" count="1" selected="0">
            <x v="8"/>
          </reference>
        </references>
      </pivotArea>
    </format>
    <format dxfId="4289">
      <pivotArea dataOnly="0" labelOnly="1" fieldPosition="0">
        <references count="2">
          <reference field="2" count="1" defaultSubtotal="1">
            <x v="111"/>
          </reference>
          <reference field="1" count="1" selected="0">
            <x v="8"/>
          </reference>
        </references>
      </pivotArea>
    </format>
    <format dxfId="4290">
      <pivotArea dataOnly="0" labelOnly="1" fieldPosition="0">
        <references count="2">
          <reference field="2" count="1" defaultSubtotal="1">
            <x v="15"/>
          </reference>
          <reference field="1" count="1" selected="0">
            <x v="9"/>
          </reference>
        </references>
      </pivotArea>
    </format>
    <format dxfId="4291">
      <pivotArea dataOnly="0" labelOnly="1" fieldPosition="0">
        <references count="2">
          <reference field="2" count="1" defaultSubtotal="1">
            <x v="5"/>
          </reference>
          <reference field="1" count="1" selected="0">
            <x v="10"/>
          </reference>
        </references>
      </pivotArea>
    </format>
    <format dxfId="4292">
      <pivotArea dataOnly="0" labelOnly="1" fieldPosition="0">
        <references count="2">
          <reference field="2" count="1" defaultSubtotal="1">
            <x v="19"/>
          </reference>
          <reference field="1" count="1" selected="0">
            <x v="10"/>
          </reference>
        </references>
      </pivotArea>
    </format>
    <format dxfId="4293">
      <pivotArea dataOnly="0" labelOnly="1" fieldPosition="0">
        <references count="2">
          <reference field="2" count="1" defaultSubtotal="1">
            <x v="28"/>
          </reference>
          <reference field="1" count="1" selected="0">
            <x v="10"/>
          </reference>
        </references>
      </pivotArea>
    </format>
    <format dxfId="4294">
      <pivotArea dataOnly="0" labelOnly="1" fieldPosition="0">
        <references count="2">
          <reference field="2" count="1" defaultSubtotal="1">
            <x v="31"/>
          </reference>
          <reference field="1" count="1" selected="0">
            <x v="10"/>
          </reference>
        </references>
      </pivotArea>
    </format>
    <format dxfId="4295">
      <pivotArea dataOnly="0" labelOnly="1" fieldPosition="0">
        <references count="2">
          <reference field="2" count="1" defaultSubtotal="1">
            <x v="33"/>
          </reference>
          <reference field="1" count="1" selected="0">
            <x v="10"/>
          </reference>
        </references>
      </pivotArea>
    </format>
    <format dxfId="4296">
      <pivotArea dataOnly="0" labelOnly="1" fieldPosition="0">
        <references count="2">
          <reference field="2" count="1" defaultSubtotal="1">
            <x v="35"/>
          </reference>
          <reference field="1" count="1" selected="0">
            <x v="10"/>
          </reference>
        </references>
      </pivotArea>
    </format>
    <format dxfId="4297">
      <pivotArea dataOnly="0" labelOnly="1" fieldPosition="0">
        <references count="2">
          <reference field="2" count="1" defaultSubtotal="1">
            <x v="38"/>
          </reference>
          <reference field="1" count="1" selected="0">
            <x v="10"/>
          </reference>
        </references>
      </pivotArea>
    </format>
    <format dxfId="4298">
      <pivotArea dataOnly="0" labelOnly="1" fieldPosition="0">
        <references count="2">
          <reference field="2" count="1" defaultSubtotal="1">
            <x v="44"/>
          </reference>
          <reference field="1" count="1" selected="0">
            <x v="10"/>
          </reference>
        </references>
      </pivotArea>
    </format>
    <format dxfId="4299">
      <pivotArea dataOnly="0" labelOnly="1" fieldPosition="0">
        <references count="2">
          <reference field="2" count="1" defaultSubtotal="1">
            <x v="52"/>
          </reference>
          <reference field="1" count="1" selected="0">
            <x v="10"/>
          </reference>
        </references>
      </pivotArea>
    </format>
    <format dxfId="4300">
      <pivotArea dataOnly="0" labelOnly="1" fieldPosition="0">
        <references count="2">
          <reference field="2" count="1" defaultSubtotal="1">
            <x v="60"/>
          </reference>
          <reference field="1" count="1" selected="0">
            <x v="10"/>
          </reference>
        </references>
      </pivotArea>
    </format>
    <format dxfId="4301">
      <pivotArea dataOnly="0" labelOnly="1" fieldPosition="0">
        <references count="2">
          <reference field="2" count="1" defaultSubtotal="1">
            <x v="76"/>
          </reference>
          <reference field="1" count="1" selected="0">
            <x v="10"/>
          </reference>
        </references>
      </pivotArea>
    </format>
    <format dxfId="4302">
      <pivotArea dataOnly="0" labelOnly="1" fieldPosition="0">
        <references count="2">
          <reference field="2" count="1" defaultSubtotal="1">
            <x v="80"/>
          </reference>
          <reference field="1" count="1" selected="0">
            <x v="10"/>
          </reference>
        </references>
      </pivotArea>
    </format>
    <format dxfId="4303">
      <pivotArea dataOnly="0" labelOnly="1" fieldPosition="0">
        <references count="2">
          <reference field="2" count="1" defaultSubtotal="1">
            <x v="85"/>
          </reference>
          <reference field="1" count="1" selected="0">
            <x v="10"/>
          </reference>
        </references>
      </pivotArea>
    </format>
    <format dxfId="4304">
      <pivotArea dataOnly="0" labelOnly="1" fieldPosition="0">
        <references count="2">
          <reference field="2" count="1" defaultSubtotal="1">
            <x v="106"/>
          </reference>
          <reference field="1" count="1" selected="0">
            <x v="10"/>
          </reference>
        </references>
      </pivotArea>
    </format>
    <format dxfId="4305">
      <pivotArea dataOnly="0" labelOnly="1" fieldPosition="0">
        <references count="2">
          <reference field="2" count="1" defaultSubtotal="1">
            <x v="110"/>
          </reference>
          <reference field="1" count="1" selected="0">
            <x v="10"/>
          </reference>
        </references>
      </pivotArea>
    </format>
    <format dxfId="4306">
      <pivotArea dataOnly="0" labelOnly="1" fieldPosition="0">
        <references count="2">
          <reference field="2" count="1" defaultSubtotal="1">
            <x v="7"/>
          </reference>
          <reference field="1" count="1" selected="0">
            <x v="11"/>
          </reference>
        </references>
      </pivotArea>
    </format>
    <format dxfId="4307">
      <pivotArea dataOnly="0" labelOnly="1" fieldPosition="0">
        <references count="2">
          <reference field="2" count="1" defaultSubtotal="1">
            <x v="18"/>
          </reference>
          <reference field="1" count="1" selected="0">
            <x v="11"/>
          </reference>
        </references>
      </pivotArea>
    </format>
    <format dxfId="4308">
      <pivotArea dataOnly="0" labelOnly="1" fieldPosition="0">
        <references count="2">
          <reference field="2" count="1" defaultSubtotal="1">
            <x v="34"/>
          </reference>
          <reference field="1" count="1" selected="0">
            <x v="11"/>
          </reference>
        </references>
      </pivotArea>
    </format>
    <format dxfId="4309">
      <pivotArea dataOnly="0" labelOnly="1" fieldPosition="0">
        <references count="2">
          <reference field="2" count="1" defaultSubtotal="1">
            <x v="59"/>
          </reference>
          <reference field="1" count="1" selected="0">
            <x v="11"/>
          </reference>
        </references>
      </pivotArea>
    </format>
    <format dxfId="4310">
      <pivotArea dataOnly="0" labelOnly="1" fieldPosition="0">
        <references count="2">
          <reference field="2" count="1" defaultSubtotal="1">
            <x v="62"/>
          </reference>
          <reference field="1" count="1" selected="0">
            <x v="11"/>
          </reference>
        </references>
      </pivotArea>
    </format>
    <format dxfId="4311">
      <pivotArea dataOnly="0" labelOnly="1" fieldPosition="0">
        <references count="2">
          <reference field="2" count="1" defaultSubtotal="1">
            <x v="71"/>
          </reference>
          <reference field="1" count="1" selected="0">
            <x v="11"/>
          </reference>
        </references>
      </pivotArea>
    </format>
    <format dxfId="4312">
      <pivotArea dataOnly="0" labelOnly="1" fieldPosition="0">
        <references count="2">
          <reference field="2" count="1" defaultSubtotal="1">
            <x v="109"/>
          </reference>
          <reference field="1" count="1" selected="0">
            <x v="11"/>
          </reference>
        </references>
      </pivotArea>
    </format>
    <format dxfId="4313">
      <pivotArea dataOnly="0" labelOnly="1" fieldPosition="0">
        <references count="2">
          <reference field="2" count="1" defaultSubtotal="1">
            <x v="16"/>
          </reference>
          <reference field="1" count="1" selected="0">
            <x v="12"/>
          </reference>
        </references>
      </pivotArea>
    </format>
    <format dxfId="4314">
      <pivotArea dataOnly="0" labelOnly="1" fieldPosition="0">
        <references count="2">
          <reference field="2" count="1" defaultSubtotal="1">
            <x v="37"/>
          </reference>
          <reference field="1" count="1" selected="0">
            <x v="12"/>
          </reference>
        </references>
      </pivotArea>
    </format>
    <format dxfId="4315">
      <pivotArea dataOnly="0" labelOnly="1" fieldPosition="0">
        <references count="2">
          <reference field="2" count="1" defaultSubtotal="1">
            <x v="73"/>
          </reference>
          <reference field="1" count="1" selected="0">
            <x v="13"/>
          </reference>
        </references>
      </pivotArea>
    </format>
    <format dxfId="4316">
      <pivotArea dataOnly="0" labelOnly="1" fieldPosition="0">
        <references count="2">
          <reference field="2" count="1" defaultSubtotal="1">
            <x v="24"/>
          </reference>
          <reference field="1" count="1" selected="0">
            <x v="14"/>
          </reference>
        </references>
      </pivotArea>
    </format>
    <format dxfId="4317">
      <pivotArea dataOnly="0" labelOnly="1" fieldPosition="0">
        <references count="2">
          <reference field="2" count="1" defaultSubtotal="1">
            <x v="25"/>
          </reference>
          <reference field="1" count="1" selected="0">
            <x v="14"/>
          </reference>
        </references>
      </pivotArea>
    </format>
    <format dxfId="4318">
      <pivotArea dataOnly="0" labelOnly="1" fieldPosition="0">
        <references count="2">
          <reference field="2" count="1" defaultSubtotal="1">
            <x v="57"/>
          </reference>
          <reference field="1" count="1" selected="0">
            <x v="14"/>
          </reference>
        </references>
      </pivotArea>
    </format>
    <format dxfId="4319">
      <pivotArea dataOnly="0" labelOnly="1" fieldPosition="0">
        <references count="2">
          <reference field="2" count="1" defaultSubtotal="1">
            <x v="68"/>
          </reference>
          <reference field="1" count="1" selected="0">
            <x v="14"/>
          </reference>
        </references>
      </pivotArea>
    </format>
    <format dxfId="4320">
      <pivotArea dataOnly="0" labelOnly="1" fieldPosition="0">
        <references count="2">
          <reference field="2" count="1" defaultSubtotal="1">
            <x v="81"/>
          </reference>
          <reference field="1" count="1" selected="0">
            <x v="14"/>
          </reference>
        </references>
      </pivotArea>
    </format>
    <format dxfId="4321">
      <pivotArea dataOnly="0" labelOnly="1" fieldPosition="0">
        <references count="2">
          <reference field="2" count="1" defaultSubtotal="1">
            <x v="89"/>
          </reference>
          <reference field="1" count="1" selected="0">
            <x v="14"/>
          </reference>
        </references>
      </pivotArea>
    </format>
    <format dxfId="4322">
      <pivotArea dataOnly="0" labelOnly="1" fieldPosition="0">
        <references count="2">
          <reference field="2" count="1" defaultSubtotal="1">
            <x v="93"/>
          </reference>
          <reference field="1" count="1" selected="0">
            <x v="14"/>
          </reference>
        </references>
      </pivotArea>
    </format>
    <format dxfId="4323">
      <pivotArea dataOnly="0" labelOnly="1" fieldPosition="0">
        <references count="2">
          <reference field="2" count="1" defaultSubtotal="1">
            <x v="115"/>
          </reference>
          <reference field="1" count="1" selected="0">
            <x v="14"/>
          </reference>
        </references>
      </pivotArea>
    </format>
    <format dxfId="4324">
      <pivotArea dataOnly="0" labelOnly="1" fieldPosition="0">
        <references count="2">
          <reference field="2" count="1" defaultSubtotal="1">
            <x v="118"/>
          </reference>
          <reference field="1" count="1" selected="0">
            <x v="14"/>
          </reference>
        </references>
      </pivotArea>
    </format>
    <format dxfId="4325">
      <pivotArea dataOnly="0" labelOnly="1" fieldPosition="0">
        <references count="2">
          <reference field="2" count="1" defaultSubtotal="1">
            <x v="0"/>
          </reference>
          <reference field="1" count="1" selected="0">
            <x v="16"/>
          </reference>
        </references>
      </pivotArea>
    </format>
    <format dxfId="4326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0"/>
          </reference>
        </references>
      </pivotArea>
    </format>
    <format dxfId="4327">
      <pivotArea collapsedLevelsAreSubtotals="1" fieldPosition="0">
        <references count="2">
          <reference field="2" count="1" selected="0" defaultSubtotal="1">
            <x v="49"/>
          </reference>
          <reference field="1" count="1" selected="0">
            <x v="2"/>
          </reference>
        </references>
      </pivotArea>
    </format>
    <format dxfId="4328">
      <pivotArea collapsedLevelsAreSubtotals="1" fieldPosition="0">
        <references count="2">
          <reference field="2" count="1" selected="0" defaultSubtotal="1">
            <x v="36"/>
          </reference>
          <reference field="1" count="1" selected="0">
            <x v="3"/>
          </reference>
        </references>
      </pivotArea>
    </format>
    <format dxfId="4329">
      <pivotArea collapsedLevelsAreSubtotals="1" fieldPosition="0">
        <references count="2">
          <reference field="2" count="1" selected="0" defaultSubtotal="1">
            <x v="21"/>
          </reference>
          <reference field="1" count="1" selected="0">
            <x v="4"/>
          </reference>
        </references>
      </pivotArea>
    </format>
    <format dxfId="4330">
      <pivotArea collapsedLevelsAreSubtotals="1" fieldPosition="0">
        <references count="2">
          <reference field="2" count="1" selected="0" defaultSubtotal="1">
            <x v="26"/>
          </reference>
          <reference field="1" count="1" selected="0">
            <x v="5"/>
          </reference>
        </references>
      </pivotArea>
    </format>
    <format dxfId="4331">
      <pivotArea collapsedLevelsAreSubtotals="1" fieldPosition="0">
        <references count="2">
          <reference field="2" count="1" selected="0" defaultSubtotal="1">
            <x v="40"/>
          </reference>
          <reference field="1" count="1" selected="0">
            <x v="5"/>
          </reference>
        </references>
      </pivotArea>
    </format>
    <format dxfId="4332">
      <pivotArea collapsedLevelsAreSubtotals="1" fieldPosition="0">
        <references count="2">
          <reference field="2" count="1" selected="0" defaultSubtotal="1">
            <x v="53"/>
          </reference>
          <reference field="1" count="1" selected="0">
            <x v="5"/>
          </reference>
        </references>
      </pivotArea>
    </format>
    <format dxfId="4333">
      <pivotArea collapsedLevelsAreSubtotals="1" fieldPosition="0">
        <references count="2">
          <reference field="2" count="1" selected="0" defaultSubtotal="1">
            <x v="58"/>
          </reference>
          <reference field="1" count="1" selected="0">
            <x v="5"/>
          </reference>
        </references>
      </pivotArea>
    </format>
    <format dxfId="4334">
      <pivotArea collapsedLevelsAreSubtotals="1" fieldPosition="0">
        <references count="2">
          <reference field="2" count="1" selected="0" defaultSubtotal="1">
            <x v="70"/>
          </reference>
          <reference field="1" count="1" selected="0">
            <x v="5"/>
          </reference>
        </references>
      </pivotArea>
    </format>
    <format dxfId="4335">
      <pivotArea collapsedLevelsAreSubtotals="1" fieldPosition="0">
        <references count="2">
          <reference field="2" count="1" selected="0" defaultSubtotal="1">
            <x v="100"/>
          </reference>
          <reference field="1" count="1" selected="0">
            <x v="5"/>
          </reference>
        </references>
      </pivotArea>
    </format>
    <format dxfId="4336">
      <pivotArea collapsedLevelsAreSubtotals="1" fieldPosition="0">
        <references count="2">
          <reference field="2" count="1" selected="0" defaultSubtotal="1">
            <x v="102"/>
          </reference>
          <reference field="1" count="1" selected="0">
            <x v="5"/>
          </reference>
        </references>
      </pivotArea>
    </format>
    <format dxfId="4337">
      <pivotArea collapsedLevelsAreSubtotals="1" fieldPosition="0">
        <references count="2">
          <reference field="2" count="1" selected="0" defaultSubtotal="1">
            <x v="104"/>
          </reference>
          <reference field="1" count="1" selected="0">
            <x v="5"/>
          </reference>
        </references>
      </pivotArea>
    </format>
    <format dxfId="4338">
      <pivotArea collapsedLevelsAreSubtotals="1" fieldPosition="0">
        <references count="2">
          <reference field="2" count="1" selected="0" defaultSubtotal="1">
            <x v="108"/>
          </reference>
          <reference field="1" count="1" selected="0">
            <x v="5"/>
          </reference>
        </references>
      </pivotArea>
    </format>
    <format dxfId="4339">
      <pivotArea collapsedLevelsAreSubtotals="1" fieldPosition="0">
        <references count="2">
          <reference field="2" count="1" selected="0" defaultSubtotal="1">
            <x v="112"/>
          </reference>
          <reference field="1" count="1" selected="0">
            <x v="5"/>
          </reference>
        </references>
      </pivotArea>
    </format>
    <format dxfId="4340">
      <pivotArea collapsedLevelsAreSubtotals="1" fieldPosition="0">
        <references count="2">
          <reference field="2" count="1" selected="0" defaultSubtotal="1">
            <x v="113"/>
          </reference>
          <reference field="1" count="1" selected="0">
            <x v="5"/>
          </reference>
        </references>
      </pivotArea>
    </format>
    <format dxfId="4341">
      <pivotArea collapsedLevelsAreSubtotals="1" fieldPosition="0">
        <references count="2">
          <reference field="2" count="1" selected="0" defaultSubtotal="1">
            <x v="117"/>
          </reference>
          <reference field="1" count="1" selected="0">
            <x v="5"/>
          </reference>
        </references>
      </pivotArea>
    </format>
    <format dxfId="4342">
      <pivotArea collapsedLevelsAreSubtotals="1" fieldPosition="0">
        <references count="2">
          <reference field="2" count="1" selected="0" defaultSubtotal="1">
            <x v="119"/>
          </reference>
          <reference field="1" count="1" selected="0">
            <x v="5"/>
          </reference>
        </references>
      </pivotArea>
    </format>
    <format dxfId="4343">
      <pivotArea collapsedLevelsAreSubtotals="1" fieldPosition="0">
        <references count="2">
          <reference field="2" count="1" selected="0" defaultSubtotal="1">
            <x v="20"/>
          </reference>
          <reference field="1" count="1" selected="0">
            <x v="6"/>
          </reference>
        </references>
      </pivotArea>
    </format>
    <format dxfId="4344">
      <pivotArea collapsedLevelsAreSubtotals="1" fieldPosition="0">
        <references count="2">
          <reference field="2" count="1" selected="0" defaultSubtotal="1">
            <x v="101"/>
          </reference>
          <reference field="1" count="1" selected="0">
            <x v="6"/>
          </reference>
        </references>
      </pivotArea>
    </format>
    <format dxfId="4345">
      <pivotArea collapsedLevelsAreSubtotals="1" fieldPosition="0">
        <references count="2">
          <reference field="2" count="1" selected="0" defaultSubtotal="1">
            <x v="114"/>
          </reference>
          <reference field="1" count="1" selected="0">
            <x v="6"/>
          </reference>
        </references>
      </pivotArea>
    </format>
    <format dxfId="4346">
      <pivotArea collapsedLevelsAreSubtotals="1" fieldPosition="0">
        <references count="2">
          <reference field="2" count="1" selected="0" defaultSubtotal="1">
            <x v="116"/>
          </reference>
          <reference field="1" count="1" selected="0">
            <x v="6"/>
          </reference>
        </references>
      </pivotArea>
    </format>
    <format dxfId="4347">
      <pivotArea collapsedLevelsAreSubtotals="1" fieldPosition="0">
        <references count="2">
          <reference field="2" count="1" selected="0" defaultSubtotal="1">
            <x v="2"/>
          </reference>
          <reference field="1" count="1" selected="0">
            <x v="7"/>
          </reference>
        </references>
      </pivotArea>
    </format>
    <format dxfId="4348">
      <pivotArea collapsedLevelsAreSubtotals="1" fieldPosition="0">
        <references count="2">
          <reference field="2" count="1" selected="0" defaultSubtotal="1">
            <x v="3"/>
          </reference>
          <reference field="1" count="1" selected="0">
            <x v="7"/>
          </reference>
        </references>
      </pivotArea>
    </format>
    <format dxfId="4349">
      <pivotArea collapsedLevelsAreSubtotals="1" fieldPosition="0">
        <references count="2">
          <reference field="2" count="1" selected="0" defaultSubtotal="1">
            <x v="4"/>
          </reference>
          <reference field="1" count="1" selected="0">
            <x v="7"/>
          </reference>
        </references>
      </pivotArea>
    </format>
    <format dxfId="4350">
      <pivotArea collapsedLevelsAreSubtotals="1" fieldPosition="0">
        <references count="2">
          <reference field="2" count="1" selected="0" defaultSubtotal="1">
            <x v="6"/>
          </reference>
          <reference field="1" count="1" selected="0">
            <x v="7"/>
          </reference>
        </references>
      </pivotArea>
    </format>
    <format dxfId="4351">
      <pivotArea collapsedLevelsAreSubtotals="1" fieldPosition="0">
        <references count="2">
          <reference field="2" count="1" selected="0" defaultSubtotal="1">
            <x v="14"/>
          </reference>
          <reference field="1" count="1" selected="0">
            <x v="7"/>
          </reference>
        </references>
      </pivotArea>
    </format>
    <format dxfId="4352">
      <pivotArea collapsedLevelsAreSubtotals="1" fieldPosition="0">
        <references count="2">
          <reference field="2" count="1" selected="0" defaultSubtotal="1">
            <x v="17"/>
          </reference>
          <reference field="1" count="1" selected="0">
            <x v="7"/>
          </reference>
        </references>
      </pivotArea>
    </format>
    <format dxfId="4353">
      <pivotArea collapsedLevelsAreSubtotals="1" fieldPosition="0">
        <references count="2">
          <reference field="2" count="1" selected="0" defaultSubtotal="1">
            <x v="22"/>
          </reference>
          <reference field="1" count="1" selected="0">
            <x v="7"/>
          </reference>
        </references>
      </pivotArea>
    </format>
    <format dxfId="4354">
      <pivotArea collapsedLevelsAreSubtotals="1" fieldPosition="0">
        <references count="2">
          <reference field="2" count="1" selected="0" defaultSubtotal="1">
            <x v="30"/>
          </reference>
          <reference field="1" count="1" selected="0">
            <x v="7"/>
          </reference>
        </references>
      </pivotArea>
    </format>
    <format dxfId="4355">
      <pivotArea collapsedLevelsAreSubtotals="1" fieldPosition="0">
        <references count="2">
          <reference field="2" count="1" selected="0" defaultSubtotal="1">
            <x v="39"/>
          </reference>
          <reference field="1" count="1" selected="0">
            <x v="7"/>
          </reference>
        </references>
      </pivotArea>
    </format>
    <format dxfId="4356">
      <pivotArea collapsedLevelsAreSubtotals="1" fieldPosition="0">
        <references count="2">
          <reference field="2" count="1" selected="0" defaultSubtotal="1">
            <x v="45"/>
          </reference>
          <reference field="1" count="1" selected="0">
            <x v="7"/>
          </reference>
        </references>
      </pivotArea>
    </format>
    <format dxfId="4357">
      <pivotArea collapsedLevelsAreSubtotals="1" fieldPosition="0">
        <references count="2">
          <reference field="2" count="1" selected="0" defaultSubtotal="1">
            <x v="51"/>
          </reference>
          <reference field="1" count="1" selected="0">
            <x v="7"/>
          </reference>
        </references>
      </pivotArea>
    </format>
    <format dxfId="4358">
      <pivotArea collapsedLevelsAreSubtotals="1" fieldPosition="0">
        <references count="2">
          <reference field="2" count="1" selected="0" defaultSubtotal="1">
            <x v="74"/>
          </reference>
          <reference field="1" count="1" selected="0">
            <x v="7"/>
          </reference>
        </references>
      </pivotArea>
    </format>
    <format dxfId="4359">
      <pivotArea collapsedLevelsAreSubtotals="1" fieldPosition="0">
        <references count="2">
          <reference field="2" count="1" selected="0" defaultSubtotal="1">
            <x v="78"/>
          </reference>
          <reference field="1" count="1" selected="0">
            <x v="7"/>
          </reference>
        </references>
      </pivotArea>
    </format>
    <format dxfId="4360">
      <pivotArea collapsedLevelsAreSubtotals="1" fieldPosition="0">
        <references count="2">
          <reference field="2" count="1" selected="0" defaultSubtotal="1">
            <x v="86"/>
          </reference>
          <reference field="1" count="1" selected="0">
            <x v="7"/>
          </reference>
        </references>
      </pivotArea>
    </format>
    <format dxfId="4361">
      <pivotArea collapsedLevelsAreSubtotals="1" fieldPosition="0">
        <references count="2">
          <reference field="2" count="1" selected="0" defaultSubtotal="1">
            <x v="8"/>
          </reference>
          <reference field="1" count="1" selected="0">
            <x v="8"/>
          </reference>
        </references>
      </pivotArea>
    </format>
    <format dxfId="4362">
      <pivotArea collapsedLevelsAreSubtotals="1" fieldPosition="0">
        <references count="2">
          <reference field="2" count="1" selected="0" defaultSubtotal="1">
            <x v="9"/>
          </reference>
          <reference field="1" count="1" selected="0">
            <x v="8"/>
          </reference>
        </references>
      </pivotArea>
    </format>
    <format dxfId="4363">
      <pivotArea collapsedLevelsAreSubtotals="1" fieldPosition="0">
        <references count="2">
          <reference field="2" count="1" selected="0" defaultSubtotal="1">
            <x v="10"/>
          </reference>
          <reference field="1" count="1" selected="0">
            <x v="8"/>
          </reference>
        </references>
      </pivotArea>
    </format>
    <format dxfId="4364">
      <pivotArea collapsedLevelsAreSubtotals="1" fieldPosition="0">
        <references count="2">
          <reference field="2" count="1" selected="0" defaultSubtotal="1">
            <x v="11"/>
          </reference>
          <reference field="1" count="1" selected="0">
            <x v="8"/>
          </reference>
        </references>
      </pivotArea>
    </format>
    <format dxfId="4365">
      <pivotArea collapsedLevelsAreSubtotals="1" fieldPosition="0">
        <references count="2">
          <reference field="2" count="1" selected="0" defaultSubtotal="1">
            <x v="12"/>
          </reference>
          <reference field="1" count="1" selected="0">
            <x v="8"/>
          </reference>
        </references>
      </pivotArea>
    </format>
    <format dxfId="4366">
      <pivotArea collapsedLevelsAreSubtotals="1" fieldPosition="0">
        <references count="2">
          <reference field="2" count="1" selected="0" defaultSubtotal="1">
            <x v="23"/>
          </reference>
          <reference field="1" count="1" selected="0">
            <x v="8"/>
          </reference>
        </references>
      </pivotArea>
    </format>
    <format dxfId="4367">
      <pivotArea collapsedLevelsAreSubtotals="1" fieldPosition="0">
        <references count="2">
          <reference field="2" count="1" selected="0" defaultSubtotal="1">
            <x v="29"/>
          </reference>
          <reference field="1" count="1" selected="0">
            <x v="8"/>
          </reference>
        </references>
      </pivotArea>
    </format>
    <format dxfId="4368">
      <pivotArea collapsedLevelsAreSubtotals="1" fieldPosition="0">
        <references count="2">
          <reference field="2" count="1" selected="0" defaultSubtotal="1">
            <x v="32"/>
          </reference>
          <reference field="1" count="1" selected="0">
            <x v="8"/>
          </reference>
        </references>
      </pivotArea>
    </format>
    <format dxfId="4369">
      <pivotArea collapsedLevelsAreSubtotals="1" fieldPosition="0">
        <references count="2">
          <reference field="2" count="1" selected="0" defaultSubtotal="1">
            <x v="42"/>
          </reference>
          <reference field="1" count="1" selected="0">
            <x v="8"/>
          </reference>
        </references>
      </pivotArea>
    </format>
    <format dxfId="4370">
      <pivotArea collapsedLevelsAreSubtotals="1" fieldPosition="0">
        <references count="2">
          <reference field="2" count="1" selected="0" defaultSubtotal="1">
            <x v="56"/>
          </reference>
          <reference field="1" count="1" selected="0">
            <x v="8"/>
          </reference>
        </references>
      </pivotArea>
    </format>
    <format dxfId="4371">
      <pivotArea collapsedLevelsAreSubtotals="1" fieldPosition="0">
        <references count="2">
          <reference field="2" count="1" selected="0" defaultSubtotal="1">
            <x v="61"/>
          </reference>
          <reference field="1" count="1" selected="0">
            <x v="8"/>
          </reference>
        </references>
      </pivotArea>
    </format>
    <format dxfId="4372">
      <pivotArea collapsedLevelsAreSubtotals="1" fieldPosition="0">
        <references count="2">
          <reference field="2" count="1" selected="0" defaultSubtotal="1">
            <x v="64"/>
          </reference>
          <reference field="1" count="1" selected="0">
            <x v="8"/>
          </reference>
        </references>
      </pivotArea>
    </format>
    <format dxfId="4373">
      <pivotArea collapsedLevelsAreSubtotals="1" fieldPosition="0">
        <references count="2">
          <reference field="2" count="1" selected="0" defaultSubtotal="1">
            <x v="69"/>
          </reference>
          <reference field="1" count="1" selected="0">
            <x v="8"/>
          </reference>
        </references>
      </pivotArea>
    </format>
    <format dxfId="4374">
      <pivotArea collapsedLevelsAreSubtotals="1" fieldPosition="0">
        <references count="2">
          <reference field="2" count="1" selected="0" defaultSubtotal="1">
            <x v="75"/>
          </reference>
          <reference field="1" count="1" selected="0">
            <x v="8"/>
          </reference>
        </references>
      </pivotArea>
    </format>
    <format dxfId="4375">
      <pivotArea collapsedLevelsAreSubtotals="1" fieldPosition="0">
        <references count="2">
          <reference field="2" count="1" selected="0" defaultSubtotal="1">
            <x v="77"/>
          </reference>
          <reference field="1" count="1" selected="0">
            <x v="8"/>
          </reference>
        </references>
      </pivotArea>
    </format>
    <format dxfId="4376">
      <pivotArea collapsedLevelsAreSubtotals="1" fieldPosition="0">
        <references count="2">
          <reference field="2" count="1" selected="0" defaultSubtotal="1">
            <x v="79"/>
          </reference>
          <reference field="1" count="1" selected="0">
            <x v="8"/>
          </reference>
        </references>
      </pivotArea>
    </format>
    <format dxfId="4377">
      <pivotArea collapsedLevelsAreSubtotals="1" fieldPosition="0">
        <references count="2">
          <reference field="2" count="1" selected="0" defaultSubtotal="1">
            <x v="111"/>
          </reference>
          <reference field="1" count="1" selected="0">
            <x v="8"/>
          </reference>
        </references>
      </pivotArea>
    </format>
    <format dxfId="4378">
      <pivotArea collapsedLevelsAreSubtotals="1" fieldPosition="0">
        <references count="2">
          <reference field="2" count="1" selected="0" defaultSubtotal="1">
            <x v="15"/>
          </reference>
          <reference field="1" count="1" selected="0">
            <x v="9"/>
          </reference>
        </references>
      </pivotArea>
    </format>
    <format dxfId="4379">
      <pivotArea collapsedLevelsAreSubtotals="1" fieldPosition="0">
        <references count="2">
          <reference field="2" count="1" selected="0" defaultSubtotal="1">
            <x v="5"/>
          </reference>
          <reference field="1" count="1" selected="0">
            <x v="10"/>
          </reference>
        </references>
      </pivotArea>
    </format>
    <format dxfId="4380">
      <pivotArea collapsedLevelsAreSubtotals="1" fieldPosition="0">
        <references count="2">
          <reference field="2" count="1" selected="0" defaultSubtotal="1">
            <x v="19"/>
          </reference>
          <reference field="1" count="1" selected="0">
            <x v="10"/>
          </reference>
        </references>
      </pivotArea>
    </format>
    <format dxfId="4381">
      <pivotArea collapsedLevelsAreSubtotals="1" fieldPosition="0">
        <references count="2">
          <reference field="2" count="1" selected="0" defaultSubtotal="1">
            <x v="28"/>
          </reference>
          <reference field="1" count="1" selected="0">
            <x v="10"/>
          </reference>
        </references>
      </pivotArea>
    </format>
    <format dxfId="4382">
      <pivotArea collapsedLevelsAreSubtotals="1" fieldPosition="0">
        <references count="2">
          <reference field="2" count="1" selected="0" defaultSubtotal="1">
            <x v="31"/>
          </reference>
          <reference field="1" count="1" selected="0">
            <x v="10"/>
          </reference>
        </references>
      </pivotArea>
    </format>
    <format dxfId="4383">
      <pivotArea collapsedLevelsAreSubtotals="1" fieldPosition="0">
        <references count="2">
          <reference field="2" count="1" selected="0" defaultSubtotal="1">
            <x v="33"/>
          </reference>
          <reference field="1" count="1" selected="0">
            <x v="10"/>
          </reference>
        </references>
      </pivotArea>
    </format>
    <format dxfId="4384">
      <pivotArea collapsedLevelsAreSubtotals="1" fieldPosition="0">
        <references count="2">
          <reference field="2" count="1" selected="0" defaultSubtotal="1">
            <x v="35"/>
          </reference>
          <reference field="1" count="1" selected="0">
            <x v="10"/>
          </reference>
        </references>
      </pivotArea>
    </format>
    <format dxfId="4385">
      <pivotArea collapsedLevelsAreSubtotals="1" fieldPosition="0">
        <references count="2">
          <reference field="2" count="1" selected="0" defaultSubtotal="1">
            <x v="38"/>
          </reference>
          <reference field="1" count="1" selected="0">
            <x v="10"/>
          </reference>
        </references>
      </pivotArea>
    </format>
    <format dxfId="4386">
      <pivotArea collapsedLevelsAreSubtotals="1" fieldPosition="0">
        <references count="2">
          <reference field="2" count="1" selected="0" defaultSubtotal="1">
            <x v="44"/>
          </reference>
          <reference field="1" count="1" selected="0">
            <x v="10"/>
          </reference>
        </references>
      </pivotArea>
    </format>
    <format dxfId="4387">
      <pivotArea collapsedLevelsAreSubtotals="1" fieldPosition="0">
        <references count="2">
          <reference field="2" count="1" selected="0" defaultSubtotal="1">
            <x v="52"/>
          </reference>
          <reference field="1" count="1" selected="0">
            <x v="10"/>
          </reference>
        </references>
      </pivotArea>
    </format>
    <format dxfId="4388">
      <pivotArea collapsedLevelsAreSubtotals="1" fieldPosition="0">
        <references count="2">
          <reference field="2" count="1" selected="0" defaultSubtotal="1">
            <x v="60"/>
          </reference>
          <reference field="1" count="1" selected="0">
            <x v="10"/>
          </reference>
        </references>
      </pivotArea>
    </format>
    <format dxfId="4389">
      <pivotArea collapsedLevelsAreSubtotals="1" fieldPosition="0">
        <references count="2">
          <reference field="2" count="1" selected="0" defaultSubtotal="1">
            <x v="76"/>
          </reference>
          <reference field="1" count="1" selected="0">
            <x v="10"/>
          </reference>
        </references>
      </pivotArea>
    </format>
    <format dxfId="4390">
      <pivotArea collapsedLevelsAreSubtotals="1" fieldPosition="0">
        <references count="2">
          <reference field="2" count="1" selected="0" defaultSubtotal="1">
            <x v="80"/>
          </reference>
          <reference field="1" count="1" selected="0">
            <x v="10"/>
          </reference>
        </references>
      </pivotArea>
    </format>
    <format dxfId="4391">
      <pivotArea collapsedLevelsAreSubtotals="1" fieldPosition="0">
        <references count="2">
          <reference field="2" count="1" selected="0" defaultSubtotal="1">
            <x v="85"/>
          </reference>
          <reference field="1" count="1" selected="0">
            <x v="10"/>
          </reference>
        </references>
      </pivotArea>
    </format>
    <format dxfId="4392">
      <pivotArea collapsedLevelsAreSubtotals="1" fieldPosition="0">
        <references count="2">
          <reference field="2" count="1" selected="0" defaultSubtotal="1">
            <x v="106"/>
          </reference>
          <reference field="1" count="1" selected="0">
            <x v="10"/>
          </reference>
        </references>
      </pivotArea>
    </format>
    <format dxfId="4393">
      <pivotArea collapsedLevelsAreSubtotals="1" fieldPosition="0">
        <references count="2">
          <reference field="2" count="1" selected="0" defaultSubtotal="1">
            <x v="110"/>
          </reference>
          <reference field="1" count="1" selected="0">
            <x v="10"/>
          </reference>
        </references>
      </pivotArea>
    </format>
    <format dxfId="4394">
      <pivotArea collapsedLevelsAreSubtotals="1" fieldPosition="0">
        <references count="2">
          <reference field="2" count="1" selected="0" defaultSubtotal="1">
            <x v="7"/>
          </reference>
          <reference field="1" count="1" selected="0">
            <x v="11"/>
          </reference>
        </references>
      </pivotArea>
    </format>
    <format dxfId="4395">
      <pivotArea collapsedLevelsAreSubtotals="1" fieldPosition="0">
        <references count="2">
          <reference field="2" count="1" selected="0" defaultSubtotal="1">
            <x v="18"/>
          </reference>
          <reference field="1" count="1" selected="0">
            <x v="11"/>
          </reference>
        </references>
      </pivotArea>
    </format>
    <format dxfId="4396">
      <pivotArea collapsedLevelsAreSubtotals="1" fieldPosition="0">
        <references count="2">
          <reference field="2" count="1" selected="0" defaultSubtotal="1">
            <x v="34"/>
          </reference>
          <reference field="1" count="1" selected="0">
            <x v="11"/>
          </reference>
        </references>
      </pivotArea>
    </format>
    <format dxfId="4397">
      <pivotArea collapsedLevelsAreSubtotals="1" fieldPosition="0">
        <references count="2">
          <reference field="2" count="1" selected="0" defaultSubtotal="1">
            <x v="59"/>
          </reference>
          <reference field="1" count="1" selected="0">
            <x v="11"/>
          </reference>
        </references>
      </pivotArea>
    </format>
    <format dxfId="4398">
      <pivotArea collapsedLevelsAreSubtotals="1" fieldPosition="0">
        <references count="2">
          <reference field="2" count="1" selected="0" defaultSubtotal="1">
            <x v="62"/>
          </reference>
          <reference field="1" count="1" selected="0">
            <x v="11"/>
          </reference>
        </references>
      </pivotArea>
    </format>
    <format dxfId="4399">
      <pivotArea collapsedLevelsAreSubtotals="1" fieldPosition="0">
        <references count="2">
          <reference field="2" count="1" selected="0" defaultSubtotal="1">
            <x v="71"/>
          </reference>
          <reference field="1" count="1" selected="0">
            <x v="11"/>
          </reference>
        </references>
      </pivotArea>
    </format>
    <format dxfId="4400">
      <pivotArea collapsedLevelsAreSubtotals="1" fieldPosition="0">
        <references count="2">
          <reference field="2" count="1" selected="0" defaultSubtotal="1">
            <x v="109"/>
          </reference>
          <reference field="1" count="1" selected="0">
            <x v="11"/>
          </reference>
        </references>
      </pivotArea>
    </format>
    <format dxfId="4401">
      <pivotArea collapsedLevelsAreSubtotals="1" fieldPosition="0">
        <references count="2">
          <reference field="2" count="1" selected="0" defaultSubtotal="1">
            <x v="16"/>
          </reference>
          <reference field="1" count="1" selected="0">
            <x v="12"/>
          </reference>
        </references>
      </pivotArea>
    </format>
    <format dxfId="4402">
      <pivotArea collapsedLevelsAreSubtotals="1" fieldPosition="0">
        <references count="2">
          <reference field="2" count="1" selected="0" defaultSubtotal="1">
            <x v="37"/>
          </reference>
          <reference field="1" count="1" selected="0">
            <x v="12"/>
          </reference>
        </references>
      </pivotArea>
    </format>
    <format dxfId="4403">
      <pivotArea collapsedLevelsAreSubtotals="1" fieldPosition="0">
        <references count="2">
          <reference field="2" count="1" selected="0" defaultSubtotal="1">
            <x v="73"/>
          </reference>
          <reference field="1" count="1" selected="0">
            <x v="13"/>
          </reference>
        </references>
      </pivotArea>
    </format>
    <format dxfId="4404">
      <pivotArea collapsedLevelsAreSubtotals="1" fieldPosition="0">
        <references count="2">
          <reference field="2" count="1" selected="0" defaultSubtotal="1">
            <x v="24"/>
          </reference>
          <reference field="1" count="1" selected="0">
            <x v="14"/>
          </reference>
        </references>
      </pivotArea>
    </format>
    <format dxfId="4405">
      <pivotArea collapsedLevelsAreSubtotals="1" fieldPosition="0">
        <references count="2">
          <reference field="2" count="1" selected="0" defaultSubtotal="1">
            <x v="25"/>
          </reference>
          <reference field="1" count="1" selected="0">
            <x v="14"/>
          </reference>
        </references>
      </pivotArea>
    </format>
    <format dxfId="4406">
      <pivotArea collapsedLevelsAreSubtotals="1" fieldPosition="0">
        <references count="2">
          <reference field="2" count="1" selected="0" defaultSubtotal="1">
            <x v="57"/>
          </reference>
          <reference field="1" count="1" selected="0">
            <x v="14"/>
          </reference>
        </references>
      </pivotArea>
    </format>
    <format dxfId="4407">
      <pivotArea collapsedLevelsAreSubtotals="1" fieldPosition="0">
        <references count="2">
          <reference field="2" count="1" selected="0" defaultSubtotal="1">
            <x v="68"/>
          </reference>
          <reference field="1" count="1" selected="0">
            <x v="14"/>
          </reference>
        </references>
      </pivotArea>
    </format>
    <format dxfId="4408">
      <pivotArea collapsedLevelsAreSubtotals="1" fieldPosition="0">
        <references count="2">
          <reference field="2" count="1" selected="0" defaultSubtotal="1">
            <x v="81"/>
          </reference>
          <reference field="1" count="1" selected="0">
            <x v="14"/>
          </reference>
        </references>
      </pivotArea>
    </format>
    <format dxfId="4409">
      <pivotArea collapsedLevelsAreSubtotals="1" fieldPosition="0">
        <references count="2">
          <reference field="2" count="1" selected="0" defaultSubtotal="1">
            <x v="89"/>
          </reference>
          <reference field="1" count="1" selected="0">
            <x v="14"/>
          </reference>
        </references>
      </pivotArea>
    </format>
    <format dxfId="4410">
      <pivotArea collapsedLevelsAreSubtotals="1" fieldPosition="0">
        <references count="2">
          <reference field="2" count="1" selected="0" defaultSubtotal="1">
            <x v="93"/>
          </reference>
          <reference field="1" count="1" selected="0">
            <x v="14"/>
          </reference>
        </references>
      </pivotArea>
    </format>
    <format dxfId="4411">
      <pivotArea collapsedLevelsAreSubtotals="1" fieldPosition="0">
        <references count="2">
          <reference field="2" count="1" selected="0" defaultSubtotal="1">
            <x v="115"/>
          </reference>
          <reference field="1" count="1" selected="0">
            <x v="14"/>
          </reference>
        </references>
      </pivotArea>
    </format>
    <format dxfId="4412">
      <pivotArea collapsedLevelsAreSubtotals="1" fieldPosition="0">
        <references count="2">
          <reference field="2" count="1" selected="0" defaultSubtotal="1">
            <x v="118"/>
          </reference>
          <reference field="1" count="1" selected="0">
            <x v="14"/>
          </reference>
        </references>
      </pivotArea>
    </format>
    <format dxfId="4413">
      <pivotArea collapsedLevelsAreSubtotals="1" fieldPosition="0">
        <references count="2">
          <reference field="2" count="1" selected="0" defaultSubtotal="1">
            <x v="0"/>
          </reference>
          <reference field="1" count="1" selected="0">
            <x v="16"/>
          </reference>
        </references>
      </pivotArea>
    </format>
    <format dxfId="4414">
      <pivotArea type="origin" dataOnly="0" labelOnly="1" outline="0" offset="D2:E2" fieldPosition="0"/>
    </format>
    <format dxfId="4415">
      <pivotArea field="6" type="button" dataOnly="0" labelOnly="1" outline="0" fieldPosition="0"/>
    </format>
    <format dxfId="4416">
      <pivotArea field="5" type="button" dataOnly="0" labelOnly="1" outline="0" fieldPosition="0"/>
    </format>
    <format dxfId="4417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441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41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42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42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42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42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42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42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442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442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4428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29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3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4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4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44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444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444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444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444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444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444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4449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445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445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445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445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445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445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445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445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445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445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446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446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446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446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446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446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446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446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0"/>
          </reference>
          <reference field="1" count="1" selected="0">
            <x v="5"/>
          </reference>
        </references>
      </pivotArea>
    </format>
    <format dxfId="446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446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447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04"/>
          </reference>
          <reference field="1" count="1" selected="0">
            <x v="5"/>
          </reference>
        </references>
      </pivotArea>
    </format>
    <format dxfId="447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447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447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447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447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447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21"/>
          </reference>
          <reference field="1" count="1" selected="0">
            <x v="5"/>
          </reference>
        </references>
      </pivotArea>
    </format>
    <format dxfId="447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447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447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448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448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448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448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448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4485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48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48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48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48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49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49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49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49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49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495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49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49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49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49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50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50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50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50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50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50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50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50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50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50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51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51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51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51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51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51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451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451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451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51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52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52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52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52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52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452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452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452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2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2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3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4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54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454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4543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454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54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54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54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54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54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55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55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55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455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455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55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55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55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55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55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456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6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57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82"/>
          </reference>
          <reference field="1" count="1" selected="0">
            <x v="7"/>
          </reference>
        </references>
      </pivotArea>
    </format>
    <format dxfId="4571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57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57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574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57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57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457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57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57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58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58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58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58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458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458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458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458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58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58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59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59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59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59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59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59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59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59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59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59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60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60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0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0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0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0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0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0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0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09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610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2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1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2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21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2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623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2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25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2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2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2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2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3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3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3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3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3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3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63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463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463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463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464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464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464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464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464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464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464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464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464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464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465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465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465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465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465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465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465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4657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465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465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4660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466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466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466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4664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466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466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466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4668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4669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467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467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467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467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4674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467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20"/>
          </reference>
          <reference field="1" count="1" selected="0">
            <x v="8"/>
          </reference>
        </references>
      </pivotArea>
    </format>
    <format dxfId="467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467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467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467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4680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468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468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468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468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468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4686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468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468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4689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3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8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69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470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470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470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470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470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470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4706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470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470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470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471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471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471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471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4714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471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471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471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471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4719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4720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4721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472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472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472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472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472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472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472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472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473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473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473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473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473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3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3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3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3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3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4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4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4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43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474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5"/>
          </reference>
          <reference field="1" count="1" selected="0">
            <x v="10"/>
          </reference>
        </references>
      </pivotArea>
    </format>
    <format dxfId="474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5"/>
          </reference>
          <reference field="1" count="1" selected="0">
            <x v="10"/>
          </reference>
        </references>
      </pivotArea>
    </format>
    <format dxfId="4746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474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474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474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4750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475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475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4753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475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475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84"/>
          </reference>
          <reference field="1" count="1" selected="0">
            <x v="10"/>
          </reference>
        </references>
      </pivotArea>
    </format>
    <format dxfId="475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84"/>
          </reference>
          <reference field="1" count="1" selected="0">
            <x v="10"/>
          </reference>
        </references>
      </pivotArea>
    </format>
    <format dxfId="4757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475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475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476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22"/>
          </reference>
          <reference field="1" count="1" selected="0">
            <x v="10"/>
          </reference>
        </references>
      </pivotArea>
    </format>
    <format dxfId="4761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22"/>
          </reference>
          <reference field="1" count="1" selected="0">
            <x v="10"/>
          </reference>
        </references>
      </pivotArea>
    </format>
    <format dxfId="4762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476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476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476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476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476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476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476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477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477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4772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477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477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477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4776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88"/>
          </reference>
          <reference field="1" count="1" selected="0">
            <x v="13"/>
          </reference>
        </references>
      </pivotArea>
    </format>
    <format dxfId="477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88"/>
          </reference>
          <reference field="1" count="1" selected="0">
            <x v="13"/>
          </reference>
        </references>
      </pivotArea>
    </format>
    <format dxfId="4778">
      <pivotArea dataOnly="0" labelOnly="1" fieldPosition="0">
        <references count="4">
          <reference field="6" count="1">
            <x v="3"/>
          </reference>
          <reference field="3" count="1" selected="0">
            <x v="1"/>
          </reference>
          <reference field="2" count="1" selected="0">
            <x v="123"/>
          </reference>
          <reference field="1" count="1" selected="0">
            <x v="13"/>
          </reference>
        </references>
      </pivotArea>
    </format>
    <format dxfId="477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478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478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478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478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4784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4785">
      <pivotArea dataOnly="0" labelOnly="1" fieldPosition="0">
        <references count="4">
          <reference field="6" count="1">
            <x v="15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478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4787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4788">
      <pivotArea dataOnly="0" labelOnly="1" fieldPosition="0">
        <references count="4">
          <reference field="6" count="1">
            <x v="1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478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479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4791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3"/>
          </reference>
          <reference field="1" count="1" selected="0">
            <x v="14"/>
          </reference>
        </references>
      </pivotArea>
    </format>
    <format dxfId="4792">
      <pivotArea dataOnly="0" labelOnly="1" fieldPosition="0">
        <references count="4">
          <reference field="6" count="1">
            <x v="14"/>
          </reference>
          <reference field="3" count="1" selected="0">
            <x v="1"/>
          </reference>
          <reference field="2" count="1" selected="0">
            <x v="103"/>
          </reference>
          <reference field="1" count="1" selected="0">
            <x v="14"/>
          </reference>
        </references>
      </pivotArea>
    </format>
    <format dxfId="4793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479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479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18"/>
          </reference>
          <reference field="1" count="1" selected="0">
            <x v="14"/>
          </reference>
        </references>
      </pivotArea>
    </format>
    <format dxfId="479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90"/>
          </reference>
          <reference field="1" count="1" selected="0">
            <x v="15"/>
          </reference>
        </references>
      </pivotArea>
    </format>
    <format dxfId="479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90"/>
          </reference>
          <reference field="1" count="1" selected="0">
            <x v="15"/>
          </reference>
        </references>
      </pivotArea>
    </format>
    <format dxfId="479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94"/>
          </reference>
          <reference field="1" count="1" selected="0">
            <x v="15"/>
          </reference>
        </references>
      </pivotArea>
    </format>
    <format dxfId="479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4"/>
          </reference>
          <reference field="1" count="1" selected="0">
            <x v="15"/>
          </reference>
        </references>
      </pivotArea>
    </format>
    <format dxfId="4800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4801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4802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80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80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80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80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80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4808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480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481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1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2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2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2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2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4824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482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482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6"/>
          </reference>
          <reference field="1" count="1" selected="0">
            <x v="5"/>
          </reference>
        </references>
      </pivotArea>
    </format>
    <format dxfId="482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40"/>
          </reference>
          <reference field="1" count="1" selected="0">
            <x v="5"/>
          </reference>
        </references>
      </pivotArea>
    </format>
    <format dxfId="482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482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483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483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483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483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4834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4835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483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483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4838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483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08"/>
          </reference>
          <reference field="1" count="1" selected="0">
            <x v="5"/>
          </reference>
        </references>
      </pivotArea>
    </format>
    <format dxfId="484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13"/>
          </reference>
          <reference field="1" count="1" selected="0">
            <x v="5"/>
          </reference>
        </references>
      </pivotArea>
    </format>
    <format dxfId="484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484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484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484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"/>
          </reference>
          <reference field="1" count="1" selected="0">
            <x v="6"/>
          </reference>
        </references>
      </pivotArea>
    </format>
    <format dxfId="484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4846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4847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484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4849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850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85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85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85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85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855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856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4857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5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5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2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7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8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69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7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7"/>
          </reference>
        </references>
      </pivotArea>
    </format>
    <format dxfId="487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87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87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87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87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87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87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87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487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488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488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7"/>
          </reference>
        </references>
      </pivotArea>
    </format>
    <format dxfId="488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883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88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88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886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88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7"/>
          </reference>
        </references>
      </pivotArea>
    </format>
    <format dxfId="4888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488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489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4891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89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89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89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89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89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89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898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899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90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90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902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903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90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490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4906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490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490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90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91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91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91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91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91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91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491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491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491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91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920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92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922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492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4924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25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26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2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2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2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3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3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3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3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493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82"/>
          </reference>
          <reference field="1" count="1" selected="0">
            <x v="7"/>
          </reference>
        </references>
      </pivotArea>
    </format>
    <format dxfId="493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93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937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938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939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494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494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94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94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94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94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494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494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494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494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495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95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952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95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95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95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95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95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495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959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96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96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96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96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4964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65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66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67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68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6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7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7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7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4973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7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75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7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7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78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7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8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8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8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8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8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8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498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8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8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8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4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4999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00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00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00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00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00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500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500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500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500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00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01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011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012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013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01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01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01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01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01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019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02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02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02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02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024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02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02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02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02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029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030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031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03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033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034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035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036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03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20"/>
          </reference>
          <reference field="1" count="1" selected="0">
            <x v="8"/>
          </reference>
        </references>
      </pivotArea>
    </format>
    <format dxfId="503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03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04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04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04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04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04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04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046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047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04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04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5050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59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6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06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06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06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06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06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06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067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06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06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07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07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07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07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07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075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5076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507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507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507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508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508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10"/>
          </reference>
        </references>
      </pivotArea>
    </format>
    <format dxfId="5082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08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08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08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086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087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08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08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09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09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09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09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09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095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096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097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098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09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10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10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10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10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10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10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5"/>
          </reference>
          <reference field="1" count="1" selected="0">
            <x v="10"/>
          </reference>
        </references>
      </pivotArea>
    </format>
    <format dxfId="5106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5107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6"/>
          </reference>
          <reference field="1" count="1" selected="0">
            <x v="10"/>
          </reference>
        </references>
      </pivotArea>
    </format>
    <format dxfId="510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10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110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11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11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113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114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115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84"/>
          </reference>
          <reference field="1" count="1" selected="0">
            <x v="10"/>
          </reference>
        </references>
      </pivotArea>
    </format>
    <format dxfId="5116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84"/>
          </reference>
          <reference field="1" count="1" selected="0">
            <x v="10"/>
          </reference>
        </references>
      </pivotArea>
    </format>
    <format dxfId="5117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5118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5119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85"/>
          </reference>
          <reference field="1" count="1" selected="0">
            <x v="10"/>
          </reference>
        </references>
      </pivotArea>
    </format>
    <format dxfId="512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22"/>
          </reference>
          <reference field="1" count="1" selected="0">
            <x v="10"/>
          </reference>
        </references>
      </pivotArea>
    </format>
    <format dxfId="512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22"/>
          </reference>
          <reference field="1" count="1" selected="0">
            <x v="10"/>
          </reference>
        </references>
      </pivotArea>
    </format>
    <format dxfId="5122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7"/>
          </reference>
          <reference field="1" count="1" selected="0">
            <x v="11"/>
          </reference>
        </references>
      </pivotArea>
    </format>
    <format dxfId="5123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12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12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12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12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12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12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513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513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5132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5133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13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13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3"/>
          </reference>
        </references>
      </pivotArea>
    </format>
    <format dxfId="5136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88"/>
          </reference>
          <reference field="1" count="1" selected="0">
            <x v="13"/>
          </reference>
        </references>
      </pivotArea>
    </format>
    <format dxfId="5137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88"/>
          </reference>
          <reference field="1" count="1" selected="0">
            <x v="13"/>
          </reference>
        </references>
      </pivotArea>
    </format>
    <format dxfId="5138">
      <pivotArea dataOnly="0" labelOnly="1" fieldPosition="0">
        <references count="5">
          <reference field="5" count="1">
            <x v="0"/>
          </reference>
          <reference field="6" count="1" selected="0">
            <x v="3"/>
          </reference>
          <reference field="3" count="1" selected="0">
            <x v="1"/>
          </reference>
          <reference field="2" count="1" selected="0">
            <x v="123"/>
          </reference>
          <reference field="1" count="1" selected="0">
            <x v="13"/>
          </reference>
        </references>
      </pivotArea>
    </format>
    <format dxfId="513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514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514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14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14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144">
      <pivotArea dataOnly="0" labelOnly="1" fieldPosition="0">
        <references count="5">
          <reference field="5" count="1">
            <x v="0"/>
          </reference>
          <reference field="6" count="1" selected="0">
            <x v="15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145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5146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5147">
      <pivotArea dataOnly="0" labelOnly="1" fieldPosition="0">
        <references count="5">
          <reference field="5" count="1">
            <x v="0"/>
          </reference>
          <reference field="6" count="1" selected="0">
            <x v="1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514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514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93"/>
          </reference>
          <reference field="1" count="1" selected="0">
            <x v="14"/>
          </reference>
        </references>
      </pivotArea>
    </format>
    <format dxfId="515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03"/>
          </reference>
          <reference field="1" count="1" selected="0">
            <x v="14"/>
          </reference>
        </references>
      </pivotArea>
    </format>
    <format dxfId="5151">
      <pivotArea dataOnly="0" labelOnly="1" fieldPosition="0">
        <references count="5">
          <reference field="5" count="1">
            <x v="0"/>
          </reference>
          <reference field="6" count="1" selected="0">
            <x v="14"/>
          </reference>
          <reference field="3" count="1" selected="0">
            <x v="1"/>
          </reference>
          <reference field="2" count="1" selected="0">
            <x v="103"/>
          </reference>
          <reference field="1" count="1" selected="0">
            <x v="14"/>
          </reference>
        </references>
      </pivotArea>
    </format>
    <format dxfId="515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515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515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18"/>
          </reference>
          <reference field="1" count="1" selected="0">
            <x v="14"/>
          </reference>
        </references>
      </pivotArea>
    </format>
    <format dxfId="515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90"/>
          </reference>
          <reference field="1" count="1" selected="0">
            <x v="15"/>
          </reference>
        </references>
      </pivotArea>
    </format>
    <format dxfId="515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90"/>
          </reference>
          <reference field="1" count="1" selected="0">
            <x v="15"/>
          </reference>
        </references>
      </pivotArea>
    </format>
    <format dxfId="515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94"/>
          </reference>
          <reference field="1" count="1" selected="0">
            <x v="15"/>
          </reference>
        </references>
      </pivotArea>
    </format>
    <format dxfId="515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94"/>
          </reference>
          <reference field="1" count="1" selected="0">
            <x v="15"/>
          </reference>
        </references>
      </pivotArea>
    </format>
    <format dxfId="5159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5160">
      <pivotArea dataOnly="0" labelOnly="1" grandRow="1" offset="D1:E1" fieldPosition="0"/>
    </format>
    <format dxfId="5161">
      <pivotArea type="all" dataOnly="0" outline="0" fieldPosition="0"/>
    </format>
    <format dxfId="5162">
      <pivotArea type="origin" dataOnly="0" labelOnly="1" outline="0" offset="D2:E2" fieldPosition="0"/>
    </format>
    <format dxfId="5163">
      <pivotArea field="6" type="button" dataOnly="0" labelOnly="1" outline="0" fieldPosition="0"/>
    </format>
    <format dxfId="5164">
      <pivotArea field="5" type="button" dataOnly="0" labelOnly="1" outline="0" fieldPosition="0"/>
    </format>
    <format dxfId="5165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516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516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5168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5169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517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17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17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17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17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17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76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7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7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7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2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3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4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7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8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18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519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519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5192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519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519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519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519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519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519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5199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5200">
      <pivotArea dataOnly="0" labelOnly="1" fieldPosition="0">
        <references count="4">
          <reference field="6" count="1">
            <x v="19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520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520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520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5204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5205">
      <pivotArea dataOnly="0" labelOnly="1" fieldPosition="0">
        <references count="4">
          <reference field="6" count="1">
            <x v="18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5206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24"/>
          </reference>
          <reference field="1" count="1" selected="0">
            <x v="5"/>
          </reference>
        </references>
      </pivotArea>
    </format>
    <format dxfId="5207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124"/>
          </reference>
          <reference field="1" count="1" selected="0">
            <x v="5"/>
          </reference>
        </references>
      </pivotArea>
    </format>
    <format dxfId="5208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124"/>
          </reference>
          <reference field="1" count="1" selected="0">
            <x v="5"/>
          </reference>
        </references>
      </pivotArea>
    </format>
    <format dxfId="520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25"/>
          </reference>
          <reference field="1" count="1" selected="0">
            <x v="5"/>
          </reference>
        </references>
      </pivotArea>
    </format>
    <format dxfId="521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26"/>
          </reference>
          <reference field="1" count="1" selected="0">
            <x v="5"/>
          </reference>
        </references>
      </pivotArea>
    </format>
    <format dxfId="521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26"/>
          </reference>
          <reference field="1" count="1" selected="0">
            <x v="5"/>
          </reference>
        </references>
      </pivotArea>
    </format>
    <format dxfId="521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21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21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21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21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21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21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219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28"/>
          </reference>
          <reference field="1" count="1" selected="0">
            <x v="5"/>
          </reference>
        </references>
      </pivotArea>
    </format>
    <format dxfId="522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28"/>
          </reference>
          <reference field="1" count="1" selected="0">
            <x v="5"/>
          </reference>
        </references>
      </pivotArea>
    </format>
    <format dxfId="522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28"/>
          </reference>
          <reference field="1" count="1" selected="0">
            <x v="5"/>
          </reference>
        </references>
      </pivotArea>
    </format>
    <format dxfId="522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29"/>
          </reference>
          <reference field="1" count="1" selected="0">
            <x v="5"/>
          </reference>
        </references>
      </pivotArea>
    </format>
    <format dxfId="522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29"/>
          </reference>
          <reference field="1" count="1" selected="0">
            <x v="5"/>
          </reference>
        </references>
      </pivotArea>
    </format>
    <format dxfId="522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31"/>
          </reference>
          <reference field="1" count="1" selected="0">
            <x v="5"/>
          </reference>
        </references>
      </pivotArea>
    </format>
    <format dxfId="522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32"/>
          </reference>
          <reference field="1" count="1" selected="0">
            <x v="5"/>
          </reference>
        </references>
      </pivotArea>
    </format>
    <format dxfId="5226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32"/>
          </reference>
          <reference field="1" count="1" selected="0">
            <x v="5"/>
          </reference>
        </references>
      </pivotArea>
    </format>
    <format dxfId="5227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132"/>
          </reference>
          <reference field="1" count="1" selected="0">
            <x v="5"/>
          </reference>
        </references>
      </pivotArea>
    </format>
    <format dxfId="522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522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523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5231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5232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523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523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07"/>
          </reference>
          <reference field="1" count="1" selected="0">
            <x v="6"/>
          </reference>
        </references>
      </pivotArea>
    </format>
    <format dxfId="523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07"/>
          </reference>
          <reference field="1" count="1" selected="0">
            <x v="6"/>
          </reference>
        </references>
      </pivotArea>
    </format>
    <format dxfId="523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4"/>
          </reference>
          <reference field="1" count="1" selected="0">
            <x v="6"/>
          </reference>
        </references>
      </pivotArea>
    </format>
    <format dxfId="5237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133"/>
          </reference>
          <reference field="1" count="1" selected="0">
            <x v="6"/>
          </reference>
        </references>
      </pivotArea>
    </format>
    <format dxfId="523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23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24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24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24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243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24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4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4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4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4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4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50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5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52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25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254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25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25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25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258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259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26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6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7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7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72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73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274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527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527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7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7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7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8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8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8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83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84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28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28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28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28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28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29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29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29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29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29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295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29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5297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298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299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300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30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30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30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30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305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306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30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530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530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5310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531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8"/>
          </reference>
        </references>
      </pivotArea>
    </format>
    <format dxfId="531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31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314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315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31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31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31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31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32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32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32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323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32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5325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5326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5327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532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32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33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33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33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33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334">
      <pivotArea dataOnly="0" labelOnly="1" fieldPosition="0">
        <references count="4">
          <reference field="6" count="1">
            <x v="1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335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33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33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338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33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34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34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34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343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34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34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346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347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48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4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5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6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8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59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60">
      <pivotArea dataOnly="0" labelOnly="1" fieldPosition="0">
        <references count="4">
          <reference field="6" count="1">
            <x v="1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36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62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6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6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6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6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6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6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6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7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71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372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8"/>
          </reference>
        </references>
      </pivotArea>
    </format>
    <format dxfId="5373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8"/>
          </reference>
        </references>
      </pivotArea>
    </format>
    <format dxfId="5374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8"/>
          </reference>
        </references>
      </pivotArea>
    </format>
    <format dxfId="537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37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37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37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37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380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381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8"/>
          </reference>
        </references>
      </pivotArea>
    </format>
    <format dxfId="5382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8"/>
          </reference>
        </references>
      </pivotArea>
    </format>
    <format dxfId="538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5384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538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8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8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8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8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9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9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9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93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394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3"/>
          </reference>
          <reference field="1" count="1" selected="0">
            <x v="8"/>
          </reference>
        </references>
      </pivotArea>
    </format>
    <format dxfId="539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39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39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398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399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40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40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40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403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40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40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406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40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408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409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41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41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412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41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20"/>
          </reference>
          <reference field="1" count="1" selected="0">
            <x v="8"/>
          </reference>
        </references>
      </pivotArea>
    </format>
    <format dxfId="5414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22"/>
          </reference>
          <reference field="1" count="1" selected="0">
            <x v="8"/>
          </reference>
        </references>
      </pivotArea>
    </format>
    <format dxfId="5415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22"/>
          </reference>
          <reference field="1" count="1" selected="0">
            <x v="8"/>
          </reference>
        </references>
      </pivotArea>
    </format>
    <format dxfId="5416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30"/>
          </reference>
          <reference field="1" count="1" selected="0">
            <x v="8"/>
          </reference>
        </references>
      </pivotArea>
    </format>
    <format dxfId="5417">
      <pivotArea dataOnly="0" labelOnly="1" fieldPosition="0">
        <references count="4">
          <reference field="6" count="1">
            <x v="19"/>
          </reference>
          <reference field="3" count="1" selected="0">
            <x v="1"/>
          </reference>
          <reference field="2" count="1" selected="0">
            <x v="137"/>
          </reference>
          <reference field="1" count="1" selected="0">
            <x v="8"/>
          </reference>
        </references>
      </pivotArea>
    </format>
    <format dxfId="5418">
      <pivotArea dataOnly="0" labelOnly="1" fieldPosition="0">
        <references count="4">
          <reference field="6" count="1">
            <x v="19"/>
          </reference>
          <reference field="3" count="1" selected="0">
            <x v="1"/>
          </reference>
          <reference field="2" count="1" selected="0">
            <x v="138"/>
          </reference>
          <reference field="1" count="1" selected="0">
            <x v="8"/>
          </reference>
        </references>
      </pivotArea>
    </format>
    <format dxfId="5419">
      <pivotArea dataOnly="0" labelOnly="1" fieldPosition="0">
        <references count="4">
          <reference field="6" count="1">
            <x v="19"/>
          </reference>
          <reference field="3" count="1" selected="0">
            <x v="1"/>
          </reference>
          <reference field="2" count="1" selected="0">
            <x v="139"/>
          </reference>
          <reference field="1" count="1" selected="0">
            <x v="8"/>
          </reference>
        </references>
      </pivotArea>
    </format>
    <format dxfId="5420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421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42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423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424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2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2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2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2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2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3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31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32">
      <pivotArea dataOnly="0" labelOnly="1" fieldPosition="0">
        <references count="4">
          <reference field="6" count="1">
            <x v="1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433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5434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35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36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3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3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3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4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41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42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443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44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44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446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447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44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449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45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451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45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45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45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455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456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45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458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459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460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461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462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46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464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465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66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67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68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69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70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71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72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7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74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47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65"/>
          </reference>
          <reference field="1" count="1" selected="0">
            <x v="10"/>
          </reference>
        </references>
      </pivotArea>
    </format>
    <format dxfId="547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65"/>
          </reference>
          <reference field="1" count="1" selected="0">
            <x v="10"/>
          </reference>
        </references>
      </pivotArea>
    </format>
    <format dxfId="5477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478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479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480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481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482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5483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5484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5485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5486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5487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5488">
      <pivotArea dataOnly="0" labelOnly="1" fieldPosition="0">
        <references count="4">
          <reference field="6" count="1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89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2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3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4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5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6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7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8">
      <pivotArea dataOnly="0" labelOnly="1" fieldPosition="0">
        <references count="4">
          <reference field="6" count="1">
            <x v="1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499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11"/>
          </reference>
        </references>
      </pivotArea>
    </format>
    <format dxfId="5500">
      <pivotArea dataOnly="0" labelOnly="1" fieldPosition="0">
        <references count="4">
          <reference field="6" count="1">
            <x v="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501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502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503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50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505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50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5507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5508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5509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5510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5511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5512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5513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1"/>
          </reference>
        </references>
      </pivotArea>
    </format>
    <format dxfId="5514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1"/>
          </reference>
        </references>
      </pivotArea>
    </format>
    <format dxfId="5515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551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34"/>
          </reference>
          <reference field="1" count="1" selected="0">
            <x v="11"/>
          </reference>
        </references>
      </pivotArea>
    </format>
    <format dxfId="5517">
      <pivotArea dataOnly="0" labelOnly="1" fieldPosition="0">
        <references count="4">
          <reference field="6" count="1">
            <x v="7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5518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5519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520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521">
      <pivotArea dataOnly="0" labelOnly="1" fieldPosition="0">
        <references count="4">
          <reference field="6" count="1">
            <x v="8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522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52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524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3"/>
          </reference>
        </references>
      </pivotArea>
    </format>
    <format dxfId="5525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3"/>
          </reference>
        </references>
      </pivotArea>
    </format>
    <format dxfId="5526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3"/>
          </reference>
        </references>
      </pivotArea>
    </format>
    <format dxfId="5527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3"/>
          </reference>
        </references>
      </pivotArea>
    </format>
    <format dxfId="5528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5529">
      <pivotArea dataOnly="0" labelOnly="1" fieldPosition="0">
        <references count="4">
          <reference field="6" count="1">
            <x v="1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5530">
      <pivotArea dataOnly="0" labelOnly="1" fieldPosition="0">
        <references count="4">
          <reference field="6" count="1">
            <x v="5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531">
      <pivotArea dataOnly="0" labelOnly="1" fieldPosition="0">
        <references count="4">
          <reference field="6" count="1">
            <x v="6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532">
      <pivotArea dataOnly="0" labelOnly="1" fieldPosition="0">
        <references count="4">
          <reference field="6" count="1">
            <x v="12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533">
      <pivotArea dataOnly="0" labelOnly="1" fieldPosition="0">
        <references count="4">
          <reference field="6" count="1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534">
      <pivotArea dataOnly="0" labelOnly="1" fieldPosition="0">
        <references count="4">
          <reference field="6" count="1">
            <x v="16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535">
      <pivotArea dataOnly="0" labelOnly="1" fieldPosition="0">
        <references count="4">
          <reference field="6" count="1">
            <x v="9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5536">
      <pivotArea dataOnly="0" labelOnly="1" fieldPosition="0">
        <references count="4">
          <reference field="6" count="1">
            <x v="17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5537">
      <pivotArea dataOnly="0" labelOnly="1" fieldPosition="0">
        <references count="4">
          <reference field="6" count="1">
            <x v="10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5538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35"/>
          </reference>
          <reference field="1" count="1" selected="0">
            <x v="14"/>
          </reference>
        </references>
      </pivotArea>
    </format>
    <format dxfId="5539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136"/>
          </reference>
          <reference field="1" count="1" selected="0">
            <x v="14"/>
          </reference>
        </references>
      </pivotArea>
    </format>
    <format dxfId="5540">
      <pivotArea dataOnly="0" labelOnly="1" fieldPosition="0">
        <references count="4">
          <reference field="6" count="1">
            <x v="11"/>
          </reference>
          <reference field="3" count="1" selected="0">
            <x v="1"/>
          </reference>
          <reference field="2" count="1" selected="0">
            <x v="90"/>
          </reference>
          <reference field="1" count="1" selected="0">
            <x v="15"/>
          </reference>
        </references>
      </pivotArea>
    </format>
    <format dxfId="5541">
      <pivotArea dataOnly="0" labelOnly="1" fieldPosition="0">
        <references count="4">
          <reference field="6" count="1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5542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0"/>
          </reference>
        </references>
      </pivotArea>
    </format>
    <format dxfId="554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554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554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5546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49"/>
          </reference>
          <reference field="1" count="1" selected="0">
            <x v="2"/>
          </reference>
        </references>
      </pivotArea>
    </format>
    <format dxfId="5547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54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54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55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551">
      <pivotArea dataOnly="0" labelOnly="1" fieldPosition="0">
        <references count="5">
          <reference field="5" count="1">
            <x v="14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6"/>
          </reference>
          <reference field="1" count="1" selected="0">
            <x v="3"/>
          </reference>
        </references>
      </pivotArea>
    </format>
    <format dxfId="555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5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5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5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5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5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5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5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60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6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6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6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64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65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21"/>
          </reference>
          <reference field="1" count="1" selected="0">
            <x v="4"/>
          </reference>
        </references>
      </pivotArea>
    </format>
    <format dxfId="556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556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556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5569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46"/>
          </reference>
          <reference field="1" count="1" selected="0">
            <x v="5"/>
          </reference>
        </references>
      </pivotArea>
    </format>
    <format dxfId="557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557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557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5573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3"/>
          </reference>
          <reference field="1" count="1" selected="0">
            <x v="5"/>
          </reference>
        </references>
      </pivotArea>
    </format>
    <format dxfId="5574">
      <pivotArea dataOnly="0" labelOnly="1" fieldPosition="0">
        <references count="5">
          <reference field="5" count="1">
            <x v="8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5575">
      <pivotArea dataOnly="0" labelOnly="1" fieldPosition="0">
        <references count="5">
          <reference field="5" count="1">
            <x v="9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5576">
      <pivotArea dataOnly="0" labelOnly="1" fieldPosition="0">
        <references count="5">
          <reference field="5" count="1">
            <x v="2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5577">
      <pivotArea dataOnly="0" labelOnly="1" fieldPosition="0">
        <references count="5">
          <reference field="5" count="1">
            <x v="23"/>
          </reference>
          <reference field="6" count="1" selected="0">
            <x v="19"/>
          </reference>
          <reference field="3" count="1" selected="0">
            <x v="1"/>
          </reference>
          <reference field="2" count="1" selected="0">
            <x v="58"/>
          </reference>
          <reference field="1" count="1" selected="0">
            <x v="5"/>
          </reference>
        </references>
      </pivotArea>
    </format>
    <format dxfId="557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557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5580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70"/>
          </reference>
          <reference field="1" count="1" selected="0">
            <x v="5"/>
          </reference>
        </references>
      </pivotArea>
    </format>
    <format dxfId="5581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4"/>
          </reference>
          <reference field="2" count="1" selected="0">
            <x v="117"/>
          </reference>
          <reference field="1" count="1" selected="0">
            <x v="5"/>
          </reference>
        </references>
      </pivotArea>
    </format>
    <format dxfId="558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24"/>
          </reference>
          <reference field="1" count="1" selected="0">
            <x v="5"/>
          </reference>
        </references>
      </pivotArea>
    </format>
    <format dxfId="5583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124"/>
          </reference>
          <reference field="1" count="1" selected="0">
            <x v="5"/>
          </reference>
        </references>
      </pivotArea>
    </format>
    <format dxfId="5584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124"/>
          </reference>
          <reference field="1" count="1" selected="0">
            <x v="5"/>
          </reference>
        </references>
      </pivotArea>
    </format>
    <format dxfId="5585">
      <pivotArea dataOnly="0" labelOnly="1" fieldPosition="0">
        <references count="5">
          <reference field="5" count="1">
            <x v="3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25"/>
          </reference>
          <reference field="1" count="1" selected="0">
            <x v="5"/>
          </reference>
        </references>
      </pivotArea>
    </format>
    <format dxfId="5586">
      <pivotArea dataOnly="0" labelOnly="1" fieldPosition="0">
        <references count="5">
          <reference field="5" count="1">
            <x v="4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26"/>
          </reference>
          <reference field="1" count="1" selected="0">
            <x v="5"/>
          </reference>
        </references>
      </pivotArea>
    </format>
    <format dxfId="5587">
      <pivotArea dataOnly="0" labelOnly="1" fieldPosition="0">
        <references count="5">
          <reference field="5" count="1">
            <x v="2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26"/>
          </reference>
          <reference field="1" count="1" selected="0">
            <x v="5"/>
          </reference>
        </references>
      </pivotArea>
    </format>
    <format dxfId="5588">
      <pivotArea dataOnly="0" labelOnly="1" fieldPosition="0">
        <references count="5">
          <reference field="5" count="1">
            <x v="12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58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590">
      <pivotArea dataOnly="0" labelOnly="1" fieldPosition="0">
        <references count="5">
          <reference field="5" count="1">
            <x v="5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591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592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593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594">
      <pivotArea dataOnly="0" labelOnly="1" fieldPosition="0">
        <references count="5">
          <reference field="5" count="1">
            <x v="17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27"/>
          </reference>
          <reference field="1" count="1" selected="0">
            <x v="5"/>
          </reference>
        </references>
      </pivotArea>
    </format>
    <format dxfId="5595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28"/>
          </reference>
          <reference field="1" count="1" selected="0">
            <x v="5"/>
          </reference>
        </references>
      </pivotArea>
    </format>
    <format dxfId="5596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28"/>
          </reference>
          <reference field="1" count="1" selected="0">
            <x v="5"/>
          </reference>
        </references>
      </pivotArea>
    </format>
    <format dxfId="5597">
      <pivotArea dataOnly="0" labelOnly="1" fieldPosition="0">
        <references count="5">
          <reference field="5" count="1">
            <x v="7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28"/>
          </reference>
          <reference field="1" count="1" selected="0">
            <x v="5"/>
          </reference>
        </references>
      </pivotArea>
    </format>
    <format dxfId="5598">
      <pivotArea dataOnly="0" labelOnly="1" fieldPosition="0">
        <references count="5">
          <reference field="5" count="1">
            <x v="13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29"/>
          </reference>
          <reference field="1" count="1" selected="0">
            <x v="5"/>
          </reference>
        </references>
      </pivotArea>
    </format>
    <format dxfId="5599">
      <pivotArea dataOnly="0" labelOnly="1" fieldPosition="0">
        <references count="5">
          <reference field="5" count="1">
            <x v="1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29"/>
          </reference>
          <reference field="1" count="1" selected="0">
            <x v="5"/>
          </reference>
        </references>
      </pivotArea>
    </format>
    <format dxfId="5600">
      <pivotArea dataOnly="0" labelOnly="1" fieldPosition="0">
        <references count="5">
          <reference field="5" count="1">
            <x v="12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31"/>
          </reference>
          <reference field="1" count="1" selected="0">
            <x v="5"/>
          </reference>
        </references>
      </pivotArea>
    </format>
    <format dxfId="5601">
      <pivotArea dataOnly="0" labelOnly="1" fieldPosition="0">
        <references count="5">
          <reference field="5" count="1">
            <x v="19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32"/>
          </reference>
          <reference field="1" count="1" selected="0">
            <x v="5"/>
          </reference>
        </references>
      </pivotArea>
    </format>
    <format dxfId="5602">
      <pivotArea dataOnly="0" labelOnly="1" fieldPosition="0">
        <references count="5">
          <reference field="5" count="1">
            <x v="16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32"/>
          </reference>
          <reference field="1" count="1" selected="0">
            <x v="5"/>
          </reference>
        </references>
      </pivotArea>
    </format>
    <format dxfId="5603">
      <pivotArea dataOnly="0" labelOnly="1" fieldPosition="0">
        <references count="5">
          <reference field="5" count="1">
            <x v="18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132"/>
          </reference>
          <reference field="1" count="1" selected="0">
            <x v="5"/>
          </reference>
        </references>
      </pivotArea>
    </format>
    <format dxfId="560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5605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5606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0"/>
          </reference>
          <reference field="1" count="1" selected="0">
            <x v="6"/>
          </reference>
        </references>
      </pivotArea>
    </format>
    <format dxfId="5607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5608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560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01"/>
          </reference>
          <reference field="1" count="1" selected="0">
            <x v="6"/>
          </reference>
        </references>
      </pivotArea>
    </format>
    <format dxfId="561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07"/>
          </reference>
          <reference field="1" count="1" selected="0">
            <x v="6"/>
          </reference>
        </references>
      </pivotArea>
    </format>
    <format dxfId="561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07"/>
          </reference>
          <reference field="1" count="1" selected="0">
            <x v="6"/>
          </reference>
        </references>
      </pivotArea>
    </format>
    <format dxfId="561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4"/>
          </reference>
          <reference field="1" count="1" selected="0">
            <x v="6"/>
          </reference>
        </references>
      </pivotArea>
    </format>
    <format dxfId="5613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133"/>
          </reference>
          <reference field="1" count="1" selected="0">
            <x v="6"/>
          </reference>
        </references>
      </pivotArea>
    </format>
    <format dxfId="561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615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616">
      <pivotArea dataOnly="0" labelOnly="1" fieldPosition="0">
        <references count="5">
          <reference field="5" count="1">
            <x v="6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61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61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61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"/>
          </reference>
          <reference field="1" count="1" selected="0">
            <x v="7"/>
          </reference>
        </references>
      </pivotArea>
    </format>
    <format dxfId="562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2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3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5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8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4"/>
          </reference>
          <reference field="1" count="1" selected="0">
            <x v="7"/>
          </reference>
        </references>
      </pivotArea>
    </format>
    <format dxfId="562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63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63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63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63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634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635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17"/>
          </reference>
          <reference field="1" count="1" selected="0">
            <x v="7"/>
          </reference>
        </references>
      </pivotArea>
    </format>
    <format dxfId="5636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3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3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3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5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8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49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22"/>
          </reference>
          <reference field="1" count="1" selected="0">
            <x v="7"/>
          </reference>
        </references>
      </pivotArea>
    </format>
    <format dxfId="565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565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0"/>
          </reference>
          <reference field="1" count="1" selected="0">
            <x v="7"/>
          </reference>
        </references>
      </pivotArea>
    </format>
    <format dxfId="565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5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5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5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5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5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5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5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60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39"/>
          </reference>
          <reference field="1" count="1" selected="0">
            <x v="7"/>
          </reference>
        </references>
      </pivotArea>
    </format>
    <format dxfId="566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66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66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66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66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66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45"/>
          </reference>
          <reference field="1" count="1" selected="0">
            <x v="7"/>
          </reference>
        </references>
      </pivotArea>
    </format>
    <format dxfId="566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66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66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67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671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51"/>
          </reference>
          <reference field="1" count="1" selected="0">
            <x v="7"/>
          </reference>
        </references>
      </pivotArea>
    </format>
    <format dxfId="5672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4"/>
          </reference>
          <reference field="1" count="1" selected="0">
            <x v="7"/>
          </reference>
        </references>
      </pivotArea>
    </format>
    <format dxfId="567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7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7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7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7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7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7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8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81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82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78"/>
          </reference>
          <reference field="1" count="1" selected="0">
            <x v="7"/>
          </reference>
        </references>
      </pivotArea>
    </format>
    <format dxfId="5683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568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568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5686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86"/>
          </reference>
          <reference field="1" count="1" selected="0">
            <x v="7"/>
          </reference>
        </references>
      </pivotArea>
    </format>
    <format dxfId="568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"/>
          </reference>
          <reference field="1" count="1" selected="0">
            <x v="8"/>
          </reference>
        </references>
      </pivotArea>
    </format>
    <format dxfId="568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68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69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691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692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"/>
          </reference>
          <reference field="1" count="1" selected="0">
            <x v="8"/>
          </reference>
        </references>
      </pivotArea>
    </format>
    <format dxfId="569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69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69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696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69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69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699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9"/>
          </reference>
          <reference field="1" count="1" selected="0">
            <x v="8"/>
          </reference>
        </references>
      </pivotArea>
    </format>
    <format dxfId="570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570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5702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5703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10"/>
          </reference>
          <reference field="1" count="1" selected="0">
            <x v="8"/>
          </reference>
        </references>
      </pivotArea>
    </format>
    <format dxfId="570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05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06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07">
      <pivotArea dataOnly="0" labelOnly="1" fieldPosition="0">
        <references count="5">
          <reference field="5" count="1">
            <x v="6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0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09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10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11">
      <pivotArea dataOnly="0" labelOnly="1" fieldPosition="0">
        <references count="5">
          <reference field="5" count="1">
            <x v="25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12">
      <pivotArea dataOnly="0" labelOnly="1" fieldPosition="0">
        <references count="5">
          <reference field="5" count="1">
            <x v="0"/>
          </reference>
          <reference field="6" count="1" selected="0">
            <x v="19"/>
          </reference>
          <reference field="3" count="1" selected="0">
            <x v="1"/>
          </reference>
          <reference field="2" count="1" selected="0">
            <x v="11"/>
          </reference>
          <reference field="1" count="1" selected="0">
            <x v="8"/>
          </reference>
        </references>
      </pivotArea>
    </format>
    <format dxfId="5713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71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71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71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71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2"/>
          </reference>
          <reference field="1" count="1" selected="0">
            <x v="8"/>
          </reference>
        </references>
      </pivotArea>
    </format>
    <format dxfId="571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71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720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721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722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72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724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23"/>
          </reference>
          <reference field="1" count="1" selected="0">
            <x v="8"/>
          </reference>
        </references>
      </pivotArea>
    </format>
    <format dxfId="5725">
      <pivotArea dataOnly="0" labelOnly="1" fieldPosition="0">
        <references count="5">
          <reference field="5" count="1">
            <x v="11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26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27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28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2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3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4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5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6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7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8">
      <pivotArea dataOnly="0" labelOnly="1" fieldPosition="0">
        <references count="5">
          <reference field="5" count="1">
            <x v="0"/>
          </reference>
          <reference field="6" count="1" selected="0">
            <x v="19"/>
          </reference>
          <reference field="3" count="1" selected="0">
            <x v="1"/>
          </reference>
          <reference field="2" count="1" selected="0">
            <x v="29"/>
          </reference>
          <reference field="1" count="1" selected="0">
            <x v="8"/>
          </reference>
        </references>
      </pivotArea>
    </format>
    <format dxfId="573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1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2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49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32"/>
          </reference>
          <reference field="1" count="1" selected="0">
            <x v="8"/>
          </reference>
        </references>
      </pivotArea>
    </format>
    <format dxfId="575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8"/>
          </reference>
        </references>
      </pivotArea>
    </format>
    <format dxfId="575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8"/>
          </reference>
        </references>
      </pivotArea>
    </format>
    <format dxfId="575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5"/>
          </reference>
          <reference field="1" count="1" selected="0">
            <x v="8"/>
          </reference>
        </references>
      </pivotArea>
    </format>
    <format dxfId="575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75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75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75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75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758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42"/>
          </reference>
          <reference field="1" count="1" selected="0">
            <x v="8"/>
          </reference>
        </references>
      </pivotArea>
    </format>
    <format dxfId="5759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8"/>
          </reference>
        </references>
      </pivotArea>
    </format>
    <format dxfId="5760">
      <pivotArea dataOnly="0" labelOnly="1" fieldPosition="0">
        <references count="5">
          <reference field="5" count="1">
            <x v="24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44"/>
          </reference>
          <reference field="1" count="1" selected="0">
            <x v="8"/>
          </reference>
        </references>
      </pivotArea>
    </format>
    <format dxfId="576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5762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56"/>
          </reference>
          <reference field="1" count="1" selected="0">
            <x v="8"/>
          </reference>
        </references>
      </pivotArea>
    </format>
    <format dxfId="576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6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6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6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6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6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69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70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71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61"/>
          </reference>
          <reference field="1" count="1" selected="0">
            <x v="8"/>
          </reference>
        </references>
      </pivotArea>
    </format>
    <format dxfId="5772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3"/>
          </reference>
          <reference field="1" count="1" selected="0">
            <x v="8"/>
          </reference>
        </references>
      </pivotArea>
    </format>
    <format dxfId="577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77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77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776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777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64"/>
          </reference>
          <reference field="1" count="1" selected="0">
            <x v="8"/>
          </reference>
        </references>
      </pivotArea>
    </format>
    <format dxfId="577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77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78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78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9"/>
          </reference>
          <reference field="1" count="1" selected="0">
            <x v="8"/>
          </reference>
        </references>
      </pivotArea>
    </format>
    <format dxfId="578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78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78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78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78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787">
      <pivotArea dataOnly="0" labelOnly="1" fieldPosition="0">
        <references count="5">
          <reference field="5" count="1">
            <x v="15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75"/>
          </reference>
          <reference field="1" count="1" selected="0">
            <x v="8"/>
          </reference>
        </references>
      </pivotArea>
    </format>
    <format dxfId="578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77"/>
          </reference>
          <reference field="1" count="1" selected="0">
            <x v="8"/>
          </reference>
        </references>
      </pivotArea>
    </format>
    <format dxfId="5789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790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79"/>
          </reference>
          <reference field="1" count="1" selected="0">
            <x v="8"/>
          </reference>
        </references>
      </pivotArea>
    </format>
    <format dxfId="579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20"/>
          </reference>
          <reference field="1" count="1" selected="0">
            <x v="8"/>
          </reference>
        </references>
      </pivotArea>
    </format>
    <format dxfId="579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22"/>
          </reference>
          <reference field="1" count="1" selected="0">
            <x v="8"/>
          </reference>
        </references>
      </pivotArea>
    </format>
    <format dxfId="579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22"/>
          </reference>
          <reference field="1" count="1" selected="0">
            <x v="8"/>
          </reference>
        </references>
      </pivotArea>
    </format>
    <format dxfId="5794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30"/>
          </reference>
          <reference field="1" count="1" selected="0">
            <x v="8"/>
          </reference>
        </references>
      </pivotArea>
    </format>
    <format dxfId="5795">
      <pivotArea dataOnly="0" labelOnly="1" fieldPosition="0">
        <references count="5">
          <reference field="5" count="1">
            <x v="21"/>
          </reference>
          <reference field="6" count="1" selected="0">
            <x v="19"/>
          </reference>
          <reference field="3" count="1" selected="0">
            <x v="1"/>
          </reference>
          <reference field="2" count="1" selected="0">
            <x v="137"/>
          </reference>
          <reference field="1" count="1" selected="0">
            <x v="8"/>
          </reference>
        </references>
      </pivotArea>
    </format>
    <format dxfId="5796">
      <pivotArea dataOnly="0" labelOnly="1" fieldPosition="0">
        <references count="5">
          <reference field="5" count="1">
            <x v="0"/>
          </reference>
          <reference field="6" count="1" selected="0">
            <x v="19"/>
          </reference>
          <reference field="3" count="1" selected="0">
            <x v="1"/>
          </reference>
          <reference field="2" count="1" selected="0">
            <x v="138"/>
          </reference>
          <reference field="1" count="1" selected="0">
            <x v="8"/>
          </reference>
        </references>
      </pivotArea>
    </format>
    <format dxfId="5797">
      <pivotArea dataOnly="0" labelOnly="1" fieldPosition="0">
        <references count="5">
          <reference field="5" count="1">
            <x v="0"/>
          </reference>
          <reference field="6" count="1" selected="0">
            <x v="19"/>
          </reference>
          <reference field="3" count="1" selected="0">
            <x v="1"/>
          </reference>
          <reference field="2" count="1" selected="0">
            <x v="139"/>
          </reference>
          <reference field="1" count="1" selected="0">
            <x v="8"/>
          </reference>
        </references>
      </pivotArea>
    </format>
    <format dxfId="5798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79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800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801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5"/>
          </reference>
          <reference field="1" count="1" selected="0">
            <x v="9"/>
          </reference>
        </references>
      </pivotArea>
    </format>
    <format dxfId="5802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0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0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0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06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0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0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09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10">
      <pivotArea dataOnly="0" labelOnly="1" fieldPosition="0">
        <references count="5">
          <reference field="5" count="1">
            <x v="0"/>
          </reference>
          <reference field="6" count="1" selected="0">
            <x v="19"/>
          </reference>
          <reference field="3" count="1" selected="0">
            <x v="1"/>
          </reference>
          <reference field="2" count="1" selected="0">
            <x v="5"/>
          </reference>
          <reference field="1" count="1" selected="0">
            <x v="10"/>
          </reference>
        </references>
      </pivotArea>
    </format>
    <format dxfId="5811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9"/>
          </reference>
          <reference field="1" count="1" selected="0">
            <x v="10"/>
          </reference>
        </references>
      </pivotArea>
    </format>
    <format dxfId="5812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13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14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1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1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1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1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19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20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28"/>
          </reference>
          <reference field="1" count="1" selected="0">
            <x v="10"/>
          </reference>
        </references>
      </pivotArea>
    </format>
    <format dxfId="5821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82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82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824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825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82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827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31"/>
          </reference>
          <reference field="1" count="1" selected="0">
            <x v="10"/>
          </reference>
        </references>
      </pivotArea>
    </format>
    <format dxfId="5828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829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83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83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832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833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33"/>
          </reference>
          <reference field="1" count="1" selected="0">
            <x v="10"/>
          </reference>
        </references>
      </pivotArea>
    </format>
    <format dxfId="5834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835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836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837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838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8"/>
          </reference>
          <reference field="1" count="1" selected="0">
            <x v="10"/>
          </reference>
        </references>
      </pivotArea>
    </format>
    <format dxfId="5839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840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84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842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52"/>
          </reference>
          <reference field="1" count="1" selected="0">
            <x v="10"/>
          </reference>
        </references>
      </pivotArea>
    </format>
    <format dxfId="5843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44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45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4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47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4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49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50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51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52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60"/>
          </reference>
          <reference field="1" count="1" selected="0">
            <x v="10"/>
          </reference>
        </references>
      </pivotArea>
    </format>
    <format dxfId="5853">
      <pivotArea dataOnly="0" labelOnly="1" fieldPosition="0">
        <references count="5">
          <reference field="5" count="1">
            <x v="6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65"/>
          </reference>
          <reference field="1" count="1" selected="0">
            <x v="10"/>
          </reference>
        </references>
      </pivotArea>
    </format>
    <format dxfId="585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65"/>
          </reference>
          <reference field="1" count="1" selected="0">
            <x v="10"/>
          </reference>
        </references>
      </pivotArea>
    </format>
    <format dxfId="5855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856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85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858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859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80"/>
          </reference>
          <reference field="1" count="1" selected="0">
            <x v="10"/>
          </reference>
        </references>
      </pivotArea>
    </format>
    <format dxfId="5860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5861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5862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106"/>
          </reference>
          <reference field="1" count="1" selected="0">
            <x v="10"/>
          </reference>
        </references>
      </pivotArea>
    </format>
    <format dxfId="586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586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5865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10"/>
          </reference>
          <reference field="1" count="1" selected="0">
            <x v="10"/>
          </reference>
        </references>
      </pivotArea>
    </format>
    <format dxfId="5866">
      <pivotArea dataOnly="0" labelOnly="1" fieldPosition="0">
        <references count="5">
          <reference field="5" count="1">
            <x v="0"/>
          </reference>
          <reference field="6" count="1" selected="0">
            <x v="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67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6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6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0">
      <pivotArea dataOnly="0" labelOnly="1" fieldPosition="0">
        <references count="5">
          <reference field="5" count="1">
            <x v="6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1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2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3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4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5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6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7">
      <pivotArea dataOnly="0" labelOnly="1" fieldPosition="0">
        <references count="5">
          <reference field="5" count="1">
            <x v="0"/>
          </reference>
          <reference field="6" count="1" selected="0">
            <x v="18"/>
          </reference>
          <reference field="3" count="1" selected="0">
            <x v="1"/>
          </reference>
          <reference field="2" count="1" selected="0">
            <x v="3"/>
          </reference>
          <reference field="1" count="1" selected="0">
            <x v="11"/>
          </reference>
        </references>
      </pivotArea>
    </format>
    <format dxfId="5878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14"/>
          </reference>
          <reference field="1" count="1" selected="0">
            <x v="11"/>
          </reference>
        </references>
      </pivotArea>
    </format>
    <format dxfId="5879">
      <pivotArea dataOnly="0" labelOnly="1" fieldPosition="0">
        <references count="5">
          <reference field="5" count="1">
            <x v="0"/>
          </reference>
          <reference field="6" count="1" selected="0">
            <x v="4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880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881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882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88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884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18"/>
          </reference>
          <reference field="1" count="1" selected="0">
            <x v="11"/>
          </reference>
        </references>
      </pivotArea>
    </format>
    <format dxfId="588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34"/>
          </reference>
          <reference field="1" count="1" selected="0">
            <x v="11"/>
          </reference>
        </references>
      </pivotArea>
    </format>
    <format dxfId="5886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5887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59"/>
          </reference>
          <reference field="1" count="1" selected="0">
            <x v="11"/>
          </reference>
        </references>
      </pivotArea>
    </format>
    <format dxfId="5888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5889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5890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5891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62"/>
          </reference>
          <reference field="1" count="1" selected="0">
            <x v="11"/>
          </reference>
        </references>
      </pivotArea>
    </format>
    <format dxfId="5892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1"/>
          </reference>
        </references>
      </pivotArea>
    </format>
    <format dxfId="5893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3"/>
          </reference>
          <reference field="1" count="1" selected="0">
            <x v="11"/>
          </reference>
        </references>
      </pivotArea>
    </format>
    <format dxfId="5894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09"/>
          </reference>
          <reference field="1" count="1" selected="0">
            <x v="11"/>
          </reference>
        </references>
      </pivotArea>
    </format>
    <format dxfId="589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34"/>
          </reference>
          <reference field="1" count="1" selected="0">
            <x v="11"/>
          </reference>
        </references>
      </pivotArea>
    </format>
    <format dxfId="5896">
      <pivotArea dataOnly="0" labelOnly="1" fieldPosition="0">
        <references count="5">
          <reference field="5" count="1">
            <x v="0"/>
          </reference>
          <reference field="6" count="1" selected="0">
            <x v="7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5897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16"/>
          </reference>
          <reference field="1" count="1" selected="0">
            <x v="12"/>
          </reference>
        </references>
      </pivotArea>
    </format>
    <format dxfId="5898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899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900">
      <pivotArea dataOnly="0" labelOnly="1" fieldPosition="0">
        <references count="5">
          <reference field="5" count="1">
            <x v="0"/>
          </reference>
          <reference field="6" count="1" selected="0">
            <x v="8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901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90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37"/>
          </reference>
          <reference field="1" count="1" selected="0">
            <x v="12"/>
          </reference>
        </references>
      </pivotArea>
    </format>
    <format dxfId="5903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3"/>
          </reference>
        </references>
      </pivotArea>
    </format>
    <format dxfId="5904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3"/>
          </reference>
        </references>
      </pivotArea>
    </format>
    <format dxfId="5905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3"/>
          </reference>
        </references>
      </pivotArea>
    </format>
    <format dxfId="5906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71"/>
          </reference>
          <reference field="1" count="1" selected="0">
            <x v="13"/>
          </reference>
        </references>
      </pivotArea>
    </format>
    <format dxfId="5907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5908">
      <pivotArea dataOnly="0" labelOnly="1" fieldPosition="0">
        <references count="5">
          <reference field="5" count="1">
            <x v="22"/>
          </reference>
          <reference field="6" count="1" selected="0">
            <x v="19"/>
          </reference>
          <reference field="3" count="1" selected="0">
            <x v="1"/>
          </reference>
          <reference field="2" count="1" selected="0">
            <x v="24"/>
          </reference>
          <reference field="1" count="1" selected="0">
            <x v="14"/>
          </reference>
        </references>
      </pivotArea>
    </format>
    <format dxfId="5909">
      <pivotArea dataOnly="0" labelOnly="1" fieldPosition="0">
        <references count="5">
          <reference field="5" count="1">
            <x v="0"/>
          </reference>
          <reference field="6" count="1" selected="0">
            <x v="5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910">
      <pivotArea dataOnly="0" labelOnly="1" fieldPosition="0">
        <references count="5">
          <reference field="5" count="1">
            <x v="0"/>
          </reference>
          <reference field="6" count="1" selected="0">
            <x v="6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911">
      <pivotArea dataOnly="0" labelOnly="1" fieldPosition="0">
        <references count="5">
          <reference field="5" count="1">
            <x v="0"/>
          </reference>
          <reference field="6" count="1" selected="0">
            <x v="12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912">
      <pivotArea dataOnly="0" labelOnly="1" fieldPosition="0">
        <references count="5">
          <reference field="5" count="1">
            <x v="0"/>
          </reference>
          <reference field="6" count="1" selected="0">
            <x v="13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913">
      <pivotArea dataOnly="0" labelOnly="1" fieldPosition="0">
        <references count="5">
          <reference field="5" count="1">
            <x v="0"/>
          </reference>
          <reference field="6" count="1" selected="0">
            <x v="16"/>
          </reference>
          <reference field="3" count="1" selected="0">
            <x v="1"/>
          </reference>
          <reference field="2" count="1" selected="0">
            <x v="57"/>
          </reference>
          <reference field="1" count="1" selected="0">
            <x v="14"/>
          </reference>
        </references>
      </pivotArea>
    </format>
    <format dxfId="5914">
      <pivotArea dataOnly="0" labelOnly="1" fieldPosition="0">
        <references count="5">
          <reference field="5" count="1">
            <x v="0"/>
          </reference>
          <reference field="6" count="1" selected="0">
            <x v="9"/>
          </reference>
          <reference field="3" count="1" selected="0">
            <x v="1"/>
          </reference>
          <reference field="2" count="1" selected="0">
            <x v="68"/>
          </reference>
          <reference field="1" count="1" selected="0">
            <x v="14"/>
          </reference>
        </references>
      </pivotArea>
    </format>
    <format dxfId="5915">
      <pivotArea dataOnly="0" labelOnly="1" fieldPosition="0">
        <references count="5">
          <reference field="5" count="1">
            <x v="0"/>
          </reference>
          <reference field="6" count="1" selected="0">
            <x v="17"/>
          </reference>
          <reference field="3" count="1" selected="0">
            <x v="1"/>
          </reference>
          <reference field="2" count="1" selected="0">
            <x v="89"/>
          </reference>
          <reference field="1" count="1" selected="0">
            <x v="14"/>
          </reference>
        </references>
      </pivotArea>
    </format>
    <format dxfId="5916">
      <pivotArea dataOnly="0" labelOnly="1" fieldPosition="0">
        <references count="5">
          <reference field="5" count="1">
            <x v="0"/>
          </reference>
          <reference field="6" count="1" selected="0">
            <x v="10"/>
          </reference>
          <reference field="3" count="1" selected="0">
            <x v="1"/>
          </reference>
          <reference field="2" count="1" selected="0">
            <x v="115"/>
          </reference>
          <reference field="1" count="1" selected="0">
            <x v="14"/>
          </reference>
        </references>
      </pivotArea>
    </format>
    <format dxfId="5917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35"/>
          </reference>
          <reference field="1" count="1" selected="0">
            <x v="14"/>
          </reference>
        </references>
      </pivotArea>
    </format>
    <format dxfId="5918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136"/>
          </reference>
          <reference field="1" count="1" selected="0">
            <x v="14"/>
          </reference>
        </references>
      </pivotArea>
    </format>
    <format dxfId="5919">
      <pivotArea dataOnly="0" labelOnly="1" fieldPosition="0">
        <references count="5">
          <reference field="5" count="1">
            <x v="0"/>
          </reference>
          <reference field="6" count="1" selected="0">
            <x v="11"/>
          </reference>
          <reference field="3" count="1" selected="0">
            <x v="1"/>
          </reference>
          <reference field="2" count="1" selected="0">
            <x v="90"/>
          </reference>
          <reference field="1" count="1" selected="0">
            <x v="15"/>
          </reference>
        </references>
      </pivotArea>
    </format>
    <format dxfId="5920">
      <pivotArea dataOnly="0" labelOnly="1" fieldPosition="0">
        <references count="5">
          <reference field="5" count="1">
            <x v="0"/>
          </reference>
          <reference field="6" count="1" selected="0">
            <x v="0"/>
          </reference>
          <reference field="3" count="1" selected="0">
            <x v="0"/>
          </reference>
          <reference field="2" count="1" selected="0">
            <x v="0"/>
          </reference>
          <reference field="1" count="1" selected="0">
            <x v="16"/>
          </reference>
        </references>
      </pivotArea>
    </format>
    <format dxfId="5921">
      <pivotArea dataOnly="0" labelOnly="1" grandRow="1" offset="D1:E1" fieldPosition="0"/>
    </format>
    <format dxfId="5922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5923">
      <pivotArea collapsedLevelsAreSubtotals="1" fieldPosition="0">
        <references count="2">
          <reference field="2" count="1" selected="0" defaultSubtotal="1">
            <x v="49"/>
          </reference>
          <reference field="1" count="1" selected="0">
            <x v="2"/>
          </reference>
        </references>
      </pivotArea>
    </format>
    <format dxfId="5924">
      <pivotArea dataOnly="0" labelOnly="1" fieldPosition="0">
        <references count="2">
          <reference field="2" count="1" defaultSubtotal="1">
            <x v="49"/>
          </reference>
          <reference field="1" count="1" selected="0">
            <x v="2"/>
          </reference>
        </references>
      </pivotArea>
    </format>
    <format dxfId="5925">
      <pivotArea collapsedLevelsAreSubtotals="1" fieldPosition="0">
        <references count="2">
          <reference field="2" count="1" selected="0" defaultSubtotal="1">
            <x v="49"/>
          </reference>
          <reference field="1" count="1" selected="0">
            <x v="2"/>
          </reference>
        </references>
      </pivotArea>
    </format>
    <format dxfId="5926">
      <pivotArea type="origin" dataOnly="0" labelOnly="1" outline="0" offset="B2:B2" fieldPosition="0"/>
    </format>
    <format dxfId="5927">
      <pivotArea field="2" type="button" dataOnly="0" labelOnly="1" outline="0" fieldPosition="0"/>
    </format>
    <format dxfId="5928">
      <pivotArea dataOnly="0" labelOnly="1" fieldPosition="0">
        <references count="2">
          <reference field="2" count="1">
            <x v="0"/>
          </reference>
          <reference field="1" count="1" selected="0">
            <x v="0"/>
          </reference>
        </references>
      </pivotArea>
    </format>
    <format dxfId="5929">
      <pivotArea dataOnly="0" labelOnly="1" fieldPosition="0">
        <references count="2">
          <reference field="2" count="1">
            <x v="49"/>
          </reference>
          <reference field="1" count="1" selected="0">
            <x v="2"/>
          </reference>
        </references>
      </pivotArea>
    </format>
    <format dxfId="5930">
      <pivotArea dataOnly="0" labelOnly="1" fieldPosition="0">
        <references count="2">
          <reference field="2" count="1">
            <x v="36"/>
          </reference>
          <reference field="1" count="1" selected="0">
            <x v="3"/>
          </reference>
        </references>
      </pivotArea>
    </format>
    <format dxfId="5931">
      <pivotArea dataOnly="0" labelOnly="1" fieldPosition="0">
        <references count="2">
          <reference field="2" count="1">
            <x v="21"/>
          </reference>
          <reference field="1" count="1" selected="0">
            <x v="4"/>
          </reference>
        </references>
      </pivotArea>
    </format>
    <format dxfId="5932">
      <pivotArea dataOnly="0" labelOnly="1" fieldPosition="0">
        <references count="2">
          <reference field="2" count="1">
            <x v="46"/>
          </reference>
          <reference field="1" count="1" selected="0">
            <x v="5"/>
          </reference>
        </references>
      </pivotArea>
    </format>
    <format dxfId="5933">
      <pivotArea dataOnly="0" labelOnly="1" fieldPosition="0">
        <references count="2">
          <reference field="2" count="1">
            <x v="53"/>
          </reference>
          <reference field="1" count="1" selected="0">
            <x v="5"/>
          </reference>
        </references>
      </pivotArea>
    </format>
    <format dxfId="5934">
      <pivotArea dataOnly="0" labelOnly="1" fieldPosition="0">
        <references count="2">
          <reference field="2" count="1">
            <x v="58"/>
          </reference>
          <reference field="1" count="1" selected="0">
            <x v="5"/>
          </reference>
        </references>
      </pivotArea>
    </format>
    <format dxfId="5935">
      <pivotArea dataOnly="0" labelOnly="1" fieldPosition="0">
        <references count="2">
          <reference field="2" count="1">
            <x v="70"/>
          </reference>
          <reference field="1" count="1" selected="0">
            <x v="5"/>
          </reference>
        </references>
      </pivotArea>
    </format>
    <format dxfId="5936">
      <pivotArea dataOnly="0" labelOnly="1" fieldPosition="0">
        <references count="2">
          <reference field="2" count="1">
            <x v="117"/>
          </reference>
          <reference field="1" count="1" selected="0">
            <x v="5"/>
          </reference>
        </references>
      </pivotArea>
    </format>
    <format dxfId="5937">
      <pivotArea dataOnly="0" labelOnly="1" fieldPosition="0">
        <references count="2">
          <reference field="2" count="1">
            <x v="124"/>
          </reference>
          <reference field="1" count="1" selected="0">
            <x v="5"/>
          </reference>
        </references>
      </pivotArea>
    </format>
    <format dxfId="5938">
      <pivotArea dataOnly="0" labelOnly="1" fieldPosition="0">
        <references count="2">
          <reference field="2" count="1">
            <x v="125"/>
          </reference>
          <reference field="1" count="1" selected="0">
            <x v="5"/>
          </reference>
        </references>
      </pivotArea>
    </format>
    <format dxfId="5939">
      <pivotArea dataOnly="0" labelOnly="1" fieldPosition="0">
        <references count="2">
          <reference field="2" count="1">
            <x v="126"/>
          </reference>
          <reference field="1" count="1" selected="0">
            <x v="5"/>
          </reference>
        </references>
      </pivotArea>
    </format>
    <format dxfId="5940">
      <pivotArea dataOnly="0" labelOnly="1" fieldPosition="0">
        <references count="2">
          <reference field="2" count="1">
            <x v="127"/>
          </reference>
          <reference field="1" count="1" selected="0">
            <x v="5"/>
          </reference>
        </references>
      </pivotArea>
    </format>
    <format dxfId="5941">
      <pivotArea dataOnly="0" labelOnly="1" fieldPosition="0">
        <references count="2">
          <reference field="2" count="1">
            <x v="128"/>
          </reference>
          <reference field="1" count="1" selected="0">
            <x v="5"/>
          </reference>
        </references>
      </pivotArea>
    </format>
    <format dxfId="5942">
      <pivotArea dataOnly="0" labelOnly="1" fieldPosition="0">
        <references count="2">
          <reference field="2" count="1">
            <x v="129"/>
          </reference>
          <reference field="1" count="1" selected="0">
            <x v="5"/>
          </reference>
        </references>
      </pivotArea>
    </format>
    <format dxfId="5943">
      <pivotArea dataOnly="0" labelOnly="1" fieldPosition="0">
        <references count="2">
          <reference field="2" count="1">
            <x v="131"/>
          </reference>
          <reference field="1" count="1" selected="0">
            <x v="5"/>
          </reference>
        </references>
      </pivotArea>
    </format>
    <format dxfId="5944">
      <pivotArea dataOnly="0" labelOnly="1" fieldPosition="0">
        <references count="2">
          <reference field="2" count="1">
            <x v="132"/>
          </reference>
          <reference field="1" count="1" selected="0">
            <x v="5"/>
          </reference>
        </references>
      </pivotArea>
    </format>
    <format dxfId="5945">
      <pivotArea dataOnly="0" labelOnly="1" fieldPosition="0">
        <references count="2">
          <reference field="2" count="1">
            <x v="140"/>
          </reference>
          <reference field="1" count="1" selected="0">
            <x v="5"/>
          </reference>
        </references>
      </pivotArea>
    </format>
    <format dxfId="5946">
      <pivotArea dataOnly="0" labelOnly="1" fieldPosition="0">
        <references count="2">
          <reference field="2" count="1">
            <x v="20"/>
          </reference>
          <reference field="1" count="1" selected="0">
            <x v="6"/>
          </reference>
        </references>
      </pivotArea>
    </format>
    <format dxfId="5947">
      <pivotArea dataOnly="0" labelOnly="1" fieldPosition="0">
        <references count="2">
          <reference field="2" count="1">
            <x v="101"/>
          </reference>
          <reference field="1" count="1" selected="0">
            <x v="6"/>
          </reference>
        </references>
      </pivotArea>
    </format>
    <format dxfId="5948">
      <pivotArea dataOnly="0" labelOnly="1" fieldPosition="0">
        <references count="2">
          <reference field="2" count="1">
            <x v="107"/>
          </reference>
          <reference field="1" count="1" selected="0">
            <x v="6"/>
          </reference>
        </references>
      </pivotArea>
    </format>
    <format dxfId="5949">
      <pivotArea dataOnly="0" labelOnly="1" fieldPosition="0">
        <references count="2">
          <reference field="2" count="1">
            <x v="114"/>
          </reference>
          <reference field="1" count="1" selected="0">
            <x v="6"/>
          </reference>
        </references>
      </pivotArea>
    </format>
    <format dxfId="5950">
      <pivotArea dataOnly="0" labelOnly="1" fieldPosition="0">
        <references count="2">
          <reference field="2" count="1">
            <x v="133"/>
          </reference>
          <reference field="1" count="1" selected="0">
            <x v="6"/>
          </reference>
        </references>
      </pivotArea>
    </format>
    <format dxfId="5951">
      <pivotArea dataOnly="0" labelOnly="1" fieldPosition="0">
        <references count="2">
          <reference field="2" count="1">
            <x v="2"/>
          </reference>
          <reference field="1" count="1" selected="0">
            <x v="7"/>
          </reference>
        </references>
      </pivotArea>
    </format>
    <format dxfId="5952">
      <pivotArea dataOnly="0" labelOnly="1" fieldPosition="0">
        <references count="2">
          <reference field="2" count="1">
            <x v="4"/>
          </reference>
          <reference field="1" count="1" selected="0">
            <x v="7"/>
          </reference>
        </references>
      </pivotArea>
    </format>
    <format dxfId="5953">
      <pivotArea dataOnly="0" labelOnly="1" fieldPosition="0">
        <references count="2">
          <reference field="2" count="1">
            <x v="17"/>
          </reference>
          <reference field="1" count="1" selected="0">
            <x v="7"/>
          </reference>
        </references>
      </pivotArea>
    </format>
    <format dxfId="5954">
      <pivotArea dataOnly="0" labelOnly="1" fieldPosition="0">
        <references count="2">
          <reference field="2" count="1">
            <x v="22"/>
          </reference>
          <reference field="1" count="1" selected="0">
            <x v="7"/>
          </reference>
        </references>
      </pivotArea>
    </format>
    <format dxfId="5955">
      <pivotArea dataOnly="0" labelOnly="1" fieldPosition="0">
        <references count="2">
          <reference field="2" count="1">
            <x v="30"/>
          </reference>
          <reference field="1" count="1" selected="0">
            <x v="7"/>
          </reference>
        </references>
      </pivotArea>
    </format>
    <format dxfId="5956">
      <pivotArea dataOnly="0" labelOnly="1" fieldPosition="0">
        <references count="2">
          <reference field="2" count="1">
            <x v="39"/>
          </reference>
          <reference field="1" count="1" selected="0">
            <x v="7"/>
          </reference>
        </references>
      </pivotArea>
    </format>
    <format dxfId="5957">
      <pivotArea dataOnly="0" labelOnly="1" fieldPosition="0">
        <references count="2">
          <reference field="2" count="1">
            <x v="45"/>
          </reference>
          <reference field="1" count="1" selected="0">
            <x v="7"/>
          </reference>
        </references>
      </pivotArea>
    </format>
    <format dxfId="5958">
      <pivotArea dataOnly="0" labelOnly="1" fieldPosition="0">
        <references count="2">
          <reference field="2" count="1">
            <x v="51"/>
          </reference>
          <reference field="1" count="1" selected="0">
            <x v="7"/>
          </reference>
        </references>
      </pivotArea>
    </format>
    <format dxfId="5959">
      <pivotArea dataOnly="0" labelOnly="1" fieldPosition="0">
        <references count="2">
          <reference field="2" count="1">
            <x v="74"/>
          </reference>
          <reference field="1" count="1" selected="0">
            <x v="7"/>
          </reference>
        </references>
      </pivotArea>
    </format>
    <format dxfId="5960">
      <pivotArea dataOnly="0" labelOnly="1" fieldPosition="0">
        <references count="2">
          <reference field="2" count="1">
            <x v="78"/>
          </reference>
          <reference field="1" count="1" selected="0">
            <x v="7"/>
          </reference>
        </references>
      </pivotArea>
    </format>
    <format dxfId="5961">
      <pivotArea dataOnly="0" labelOnly="1" fieldPosition="0">
        <references count="2">
          <reference field="2" count="1">
            <x v="86"/>
          </reference>
          <reference field="1" count="1" selected="0">
            <x v="7"/>
          </reference>
        </references>
      </pivotArea>
    </format>
    <format dxfId="5962">
      <pivotArea dataOnly="0" labelOnly="1" fieldPosition="0">
        <references count="2">
          <reference field="2" count="1">
            <x v="6"/>
          </reference>
          <reference field="1" count="1" selected="0">
            <x v="8"/>
          </reference>
        </references>
      </pivotArea>
    </format>
    <format dxfId="5963">
      <pivotArea dataOnly="0" labelOnly="1" fieldPosition="0">
        <references count="2">
          <reference field="2" count="1">
            <x v="8"/>
          </reference>
          <reference field="1" count="1" selected="0">
            <x v="8"/>
          </reference>
        </references>
      </pivotArea>
    </format>
    <format dxfId="5964">
      <pivotArea dataOnly="0" labelOnly="1" fieldPosition="0">
        <references count="2">
          <reference field="2" count="1">
            <x v="9"/>
          </reference>
          <reference field="1" count="1" selected="0">
            <x v="8"/>
          </reference>
        </references>
      </pivotArea>
    </format>
    <format dxfId="5965">
      <pivotArea dataOnly="0" labelOnly="1" fieldPosition="0">
        <references count="2">
          <reference field="2" count="1">
            <x v="10"/>
          </reference>
          <reference field="1" count="1" selected="0">
            <x v="8"/>
          </reference>
        </references>
      </pivotArea>
    </format>
    <format dxfId="5966">
      <pivotArea dataOnly="0" labelOnly="1" fieldPosition="0">
        <references count="2">
          <reference field="2" count="1">
            <x v="11"/>
          </reference>
          <reference field="1" count="1" selected="0">
            <x v="8"/>
          </reference>
        </references>
      </pivotArea>
    </format>
    <format dxfId="5967">
      <pivotArea dataOnly="0" labelOnly="1" fieldPosition="0">
        <references count="2">
          <reference field="2" count="1">
            <x v="12"/>
          </reference>
          <reference field="1" count="1" selected="0">
            <x v="8"/>
          </reference>
        </references>
      </pivotArea>
    </format>
    <format dxfId="5968">
      <pivotArea dataOnly="0" labelOnly="1" fieldPosition="0">
        <references count="2">
          <reference field="2" count="1">
            <x v="23"/>
          </reference>
          <reference field="1" count="1" selected="0">
            <x v="8"/>
          </reference>
        </references>
      </pivotArea>
    </format>
    <format dxfId="5969">
      <pivotArea dataOnly="0" labelOnly="1" fieldPosition="0">
        <references count="2">
          <reference field="2" count="1">
            <x v="29"/>
          </reference>
          <reference field="1" count="1" selected="0">
            <x v="8"/>
          </reference>
        </references>
      </pivotArea>
    </format>
    <format dxfId="5970">
      <pivotArea dataOnly="0" labelOnly="1" fieldPosition="0">
        <references count="2">
          <reference field="2" count="1">
            <x v="32"/>
          </reference>
          <reference field="1" count="1" selected="0">
            <x v="8"/>
          </reference>
        </references>
      </pivotArea>
    </format>
    <format dxfId="5971">
      <pivotArea dataOnly="0" labelOnly="1" fieldPosition="0">
        <references count="2">
          <reference field="2" count="1">
            <x v="35"/>
          </reference>
          <reference field="1" count="1" selected="0">
            <x v="8"/>
          </reference>
        </references>
      </pivotArea>
    </format>
    <format dxfId="5972">
      <pivotArea dataOnly="0" labelOnly="1" fieldPosition="0">
        <references count="2">
          <reference field="2" count="1">
            <x v="42"/>
          </reference>
          <reference field="1" count="1" selected="0">
            <x v="8"/>
          </reference>
        </references>
      </pivotArea>
    </format>
    <format dxfId="5973">
      <pivotArea dataOnly="0" labelOnly="1" fieldPosition="0">
        <references count="2">
          <reference field="2" count="1">
            <x v="44"/>
          </reference>
          <reference field="1" count="1" selected="0">
            <x v="8"/>
          </reference>
        </references>
      </pivotArea>
    </format>
    <format dxfId="5974">
      <pivotArea dataOnly="0" labelOnly="1" fieldPosition="0">
        <references count="2">
          <reference field="2" count="1">
            <x v="56"/>
          </reference>
          <reference field="1" count="1" selected="0">
            <x v="8"/>
          </reference>
        </references>
      </pivotArea>
    </format>
    <format dxfId="5975">
      <pivotArea dataOnly="0" labelOnly="1" fieldPosition="0">
        <references count="2">
          <reference field="2" count="1">
            <x v="61"/>
          </reference>
          <reference field="1" count="1" selected="0">
            <x v="8"/>
          </reference>
        </references>
      </pivotArea>
    </format>
    <format dxfId="5976">
      <pivotArea dataOnly="0" labelOnly="1" fieldPosition="0">
        <references count="2">
          <reference field="2" count="1">
            <x v="63"/>
          </reference>
          <reference field="1" count="1" selected="0">
            <x v="8"/>
          </reference>
        </references>
      </pivotArea>
    </format>
    <format dxfId="5977">
      <pivotArea dataOnly="0" labelOnly="1" fieldPosition="0">
        <references count="2">
          <reference field="2" count="1">
            <x v="64"/>
          </reference>
          <reference field="1" count="1" selected="0">
            <x v="8"/>
          </reference>
        </references>
      </pivotArea>
    </format>
    <format dxfId="5978">
      <pivotArea dataOnly="0" labelOnly="1" fieldPosition="0">
        <references count="2">
          <reference field="2" count="1">
            <x v="69"/>
          </reference>
          <reference field="1" count="1" selected="0">
            <x v="8"/>
          </reference>
        </references>
      </pivotArea>
    </format>
    <format dxfId="5979">
      <pivotArea dataOnly="0" labelOnly="1" fieldPosition="0">
        <references count="2">
          <reference field="2" count="1">
            <x v="75"/>
          </reference>
          <reference field="1" count="1" selected="0">
            <x v="8"/>
          </reference>
        </references>
      </pivotArea>
    </format>
    <format dxfId="5980">
      <pivotArea dataOnly="0" labelOnly="1" fieldPosition="0">
        <references count="2">
          <reference field="2" count="1">
            <x v="77"/>
          </reference>
          <reference field="1" count="1" selected="0">
            <x v="8"/>
          </reference>
        </references>
      </pivotArea>
    </format>
    <format dxfId="5981">
      <pivotArea dataOnly="0" labelOnly="1" fieldPosition="0">
        <references count="2">
          <reference field="2" count="1">
            <x v="79"/>
          </reference>
          <reference field="1" count="1" selected="0">
            <x v="8"/>
          </reference>
        </references>
      </pivotArea>
    </format>
    <format dxfId="5982">
      <pivotArea dataOnly="0" labelOnly="1" fieldPosition="0">
        <references count="2">
          <reference field="2" count="1">
            <x v="120"/>
          </reference>
          <reference field="1" count="1" selected="0">
            <x v="8"/>
          </reference>
        </references>
      </pivotArea>
    </format>
    <format dxfId="5983">
      <pivotArea dataOnly="0" labelOnly="1" fieldPosition="0">
        <references count="2">
          <reference field="2" count="1">
            <x v="122"/>
          </reference>
          <reference field="1" count="1" selected="0">
            <x v="8"/>
          </reference>
        </references>
      </pivotArea>
    </format>
    <format dxfId="5984">
      <pivotArea dataOnly="0" labelOnly="1" fieldPosition="0">
        <references count="2">
          <reference field="2" count="1">
            <x v="130"/>
          </reference>
          <reference field="1" count="1" selected="0">
            <x v="8"/>
          </reference>
        </references>
      </pivotArea>
    </format>
    <format dxfId="5985">
      <pivotArea dataOnly="0" labelOnly="1" fieldPosition="0">
        <references count="2">
          <reference field="2" count="1">
            <x v="137"/>
          </reference>
          <reference field="1" count="1" selected="0">
            <x v="8"/>
          </reference>
        </references>
      </pivotArea>
    </format>
    <format dxfId="5986">
      <pivotArea dataOnly="0" labelOnly="1" fieldPosition="0">
        <references count="2">
          <reference field="2" count="1">
            <x v="138"/>
          </reference>
          <reference field="1" count="1" selected="0">
            <x v="8"/>
          </reference>
        </references>
      </pivotArea>
    </format>
    <format dxfId="5987">
      <pivotArea dataOnly="0" labelOnly="1" fieldPosition="0">
        <references count="2">
          <reference field="2" count="1">
            <x v="139"/>
          </reference>
          <reference field="1" count="1" selected="0">
            <x v="8"/>
          </reference>
        </references>
      </pivotArea>
    </format>
    <format dxfId="5988">
      <pivotArea dataOnly="0" labelOnly="1" fieldPosition="0">
        <references count="2">
          <reference field="2" count="1">
            <x v="15"/>
          </reference>
          <reference field="1" count="1" selected="0">
            <x v="9"/>
          </reference>
        </references>
      </pivotArea>
    </format>
    <format dxfId="5989">
      <pivotArea dataOnly="0" labelOnly="1" fieldPosition="0">
        <references count="2">
          <reference field="2" count="1">
            <x v="5"/>
          </reference>
          <reference field="1" count="1" selected="0">
            <x v="10"/>
          </reference>
        </references>
      </pivotArea>
    </format>
    <format dxfId="5990">
      <pivotArea dataOnly="0" labelOnly="1" fieldPosition="0">
        <references count="2">
          <reference field="2" count="1">
            <x v="19"/>
          </reference>
          <reference field="1" count="1" selected="0">
            <x v="10"/>
          </reference>
        </references>
      </pivotArea>
    </format>
    <format dxfId="5991">
      <pivotArea dataOnly="0" labelOnly="1" fieldPosition="0">
        <references count="2">
          <reference field="2" count="1">
            <x v="28"/>
          </reference>
          <reference field="1" count="1" selected="0">
            <x v="10"/>
          </reference>
        </references>
      </pivotArea>
    </format>
    <format dxfId="5992">
      <pivotArea dataOnly="0" labelOnly="1" fieldPosition="0">
        <references count="2">
          <reference field="2" count="1">
            <x v="31"/>
          </reference>
          <reference field="1" count="1" selected="0">
            <x v="10"/>
          </reference>
        </references>
      </pivotArea>
    </format>
    <format dxfId="5993">
      <pivotArea dataOnly="0" labelOnly="1" fieldPosition="0">
        <references count="2">
          <reference field="2" count="1">
            <x v="33"/>
          </reference>
          <reference field="1" count="1" selected="0">
            <x v="10"/>
          </reference>
        </references>
      </pivotArea>
    </format>
    <format dxfId="5994">
      <pivotArea dataOnly="0" labelOnly="1" fieldPosition="0">
        <references count="2">
          <reference field="2" count="1">
            <x v="38"/>
          </reference>
          <reference field="1" count="1" selected="0">
            <x v="10"/>
          </reference>
        </references>
      </pivotArea>
    </format>
    <format dxfId="5995">
      <pivotArea dataOnly="0" labelOnly="1" fieldPosition="0">
        <references count="2">
          <reference field="2" count="1">
            <x v="52"/>
          </reference>
          <reference field="1" count="1" selected="0">
            <x v="10"/>
          </reference>
        </references>
      </pivotArea>
    </format>
    <format dxfId="5996">
      <pivotArea dataOnly="0" labelOnly="1" fieldPosition="0">
        <references count="2">
          <reference field="2" count="1">
            <x v="60"/>
          </reference>
          <reference field="1" count="1" selected="0">
            <x v="10"/>
          </reference>
        </references>
      </pivotArea>
    </format>
    <format dxfId="5997">
      <pivotArea dataOnly="0" labelOnly="1" fieldPosition="0">
        <references count="2">
          <reference field="2" count="1">
            <x v="65"/>
          </reference>
          <reference field="1" count="1" selected="0">
            <x v="10"/>
          </reference>
        </references>
      </pivotArea>
    </format>
    <format dxfId="5998">
      <pivotArea dataOnly="0" labelOnly="1" fieldPosition="0">
        <references count="2">
          <reference field="2" count="1">
            <x v="80"/>
          </reference>
          <reference field="1" count="1" selected="0">
            <x v="10"/>
          </reference>
        </references>
      </pivotArea>
    </format>
    <format dxfId="5999">
      <pivotArea dataOnly="0" labelOnly="1" fieldPosition="0">
        <references count="2">
          <reference field="2" count="1">
            <x v="106"/>
          </reference>
          <reference field="1" count="1" selected="0">
            <x v="10"/>
          </reference>
        </references>
      </pivotArea>
    </format>
    <format dxfId="6000">
      <pivotArea dataOnly="0" labelOnly="1" fieldPosition="0">
        <references count="2">
          <reference field="2" count="1">
            <x v="110"/>
          </reference>
          <reference field="1" count="1" selected="0">
            <x v="10"/>
          </reference>
        </references>
      </pivotArea>
    </format>
    <format dxfId="6001">
      <pivotArea dataOnly="0" labelOnly="1" fieldPosition="0">
        <references count="2">
          <reference field="2" count="1">
            <x v="3"/>
          </reference>
          <reference field="1" count="1" selected="0">
            <x v="11"/>
          </reference>
        </references>
      </pivotArea>
    </format>
    <format dxfId="6002">
      <pivotArea dataOnly="0" labelOnly="1" fieldPosition="0">
        <references count="2">
          <reference field="2" count="1">
            <x v="14"/>
          </reference>
          <reference field="1" count="1" selected="0">
            <x v="11"/>
          </reference>
        </references>
      </pivotArea>
    </format>
    <format dxfId="6003">
      <pivotArea dataOnly="0" labelOnly="1" fieldPosition="0">
        <references count="2">
          <reference field="2" count="1">
            <x v="18"/>
          </reference>
          <reference field="1" count="1" selected="0">
            <x v="11"/>
          </reference>
        </references>
      </pivotArea>
    </format>
    <format dxfId="6004">
      <pivotArea dataOnly="0" labelOnly="1" fieldPosition="0">
        <references count="2">
          <reference field="2" count="1">
            <x v="34"/>
          </reference>
          <reference field="1" count="1" selected="0">
            <x v="11"/>
          </reference>
        </references>
      </pivotArea>
    </format>
    <format dxfId="6005">
      <pivotArea dataOnly="0" labelOnly="1" fieldPosition="0">
        <references count="2">
          <reference field="2" count="1">
            <x v="59"/>
          </reference>
          <reference field="1" count="1" selected="0">
            <x v="11"/>
          </reference>
        </references>
      </pivotArea>
    </format>
    <format dxfId="6006">
      <pivotArea dataOnly="0" labelOnly="1" fieldPosition="0">
        <references count="2">
          <reference field="2" count="1">
            <x v="62"/>
          </reference>
          <reference field="1" count="1" selected="0">
            <x v="11"/>
          </reference>
        </references>
      </pivotArea>
    </format>
    <format dxfId="6007">
      <pivotArea dataOnly="0" labelOnly="1" fieldPosition="0">
        <references count="2">
          <reference field="2" count="1">
            <x v="73"/>
          </reference>
          <reference field="1" count="1" selected="0">
            <x v="11"/>
          </reference>
        </references>
      </pivotArea>
    </format>
    <format dxfId="6008">
      <pivotArea dataOnly="0" labelOnly="1" fieldPosition="0">
        <references count="2">
          <reference field="2" count="1">
            <x v="109"/>
          </reference>
          <reference field="1" count="1" selected="0">
            <x v="11"/>
          </reference>
        </references>
      </pivotArea>
    </format>
    <format dxfId="6009">
      <pivotArea dataOnly="0" labelOnly="1" fieldPosition="0">
        <references count="2">
          <reference field="2" count="1">
            <x v="134"/>
          </reference>
          <reference field="1" count="1" selected="0">
            <x v="11"/>
          </reference>
        </references>
      </pivotArea>
    </format>
    <format dxfId="6010">
      <pivotArea dataOnly="0" labelOnly="1" fieldPosition="0">
        <references count="2">
          <reference field="2" count="1">
            <x v="16"/>
          </reference>
          <reference field="1" count="1" selected="0">
            <x v="12"/>
          </reference>
        </references>
      </pivotArea>
    </format>
    <format dxfId="6011">
      <pivotArea dataOnly="0" labelOnly="1" fieldPosition="0">
        <references count="2">
          <reference field="2" count="1">
            <x v="37"/>
          </reference>
          <reference field="1" count="1" selected="0">
            <x v="12"/>
          </reference>
        </references>
      </pivotArea>
    </format>
    <format dxfId="6012">
      <pivotArea dataOnly="0" labelOnly="1" fieldPosition="0">
        <references count="2">
          <reference field="2" count="1">
            <x v="71"/>
          </reference>
          <reference field="1" count="1" selected="0">
            <x v="13"/>
          </reference>
        </references>
      </pivotArea>
    </format>
    <format dxfId="6013">
      <pivotArea dataOnly="0" labelOnly="1" fieldPosition="0">
        <references count="2">
          <reference field="2" count="1">
            <x v="24"/>
          </reference>
          <reference field="1" count="1" selected="0">
            <x v="14"/>
          </reference>
        </references>
      </pivotArea>
    </format>
    <format dxfId="6014">
      <pivotArea dataOnly="0" labelOnly="1" fieldPosition="0">
        <references count="2">
          <reference field="2" count="1">
            <x v="57"/>
          </reference>
          <reference field="1" count="1" selected="0">
            <x v="14"/>
          </reference>
        </references>
      </pivotArea>
    </format>
    <format dxfId="6015">
      <pivotArea dataOnly="0" labelOnly="1" fieldPosition="0">
        <references count="2">
          <reference field="2" count="1">
            <x v="68"/>
          </reference>
          <reference field="1" count="1" selected="0">
            <x v="14"/>
          </reference>
        </references>
      </pivotArea>
    </format>
    <format dxfId="6016">
      <pivotArea dataOnly="0" labelOnly="1" fieldPosition="0">
        <references count="2">
          <reference field="2" count="1">
            <x v="89"/>
          </reference>
          <reference field="1" count="1" selected="0">
            <x v="14"/>
          </reference>
        </references>
      </pivotArea>
    </format>
    <format dxfId="6017">
      <pivotArea dataOnly="0" labelOnly="1" fieldPosition="0">
        <references count="2">
          <reference field="2" count="1">
            <x v="115"/>
          </reference>
          <reference field="1" count="1" selected="0">
            <x v="14"/>
          </reference>
        </references>
      </pivotArea>
    </format>
    <format dxfId="6018">
      <pivotArea dataOnly="0" labelOnly="1" fieldPosition="0">
        <references count="2">
          <reference field="2" count="1">
            <x v="135"/>
          </reference>
          <reference field="1" count="1" selected="0">
            <x v="14"/>
          </reference>
        </references>
      </pivotArea>
    </format>
    <format dxfId="6019">
      <pivotArea dataOnly="0" labelOnly="1" fieldPosition="0">
        <references count="2">
          <reference field="2" count="1">
            <x v="136"/>
          </reference>
          <reference field="1" count="1" selected="0">
            <x v="14"/>
          </reference>
        </references>
      </pivotArea>
    </format>
    <format dxfId="6020">
      <pivotArea dataOnly="0" labelOnly="1" fieldPosition="0">
        <references count="2">
          <reference field="2" count="1">
            <x v="90"/>
          </reference>
          <reference field="1" count="1" selected="0">
            <x v="15"/>
          </reference>
        </references>
      </pivotArea>
    </format>
    <format dxfId="6021">
      <pivotArea dataOnly="0" labelOnly="1" fieldPosition="0">
        <references count="2">
          <reference field="2" count="1">
            <x v="0"/>
          </reference>
          <reference field="1" count="1" selected="0">
            <x v="16"/>
          </reference>
        </references>
      </pivotArea>
    </format>
    <format dxfId="6022">
      <pivotArea dataOnly="0" labelOnly="1" grandRow="1" offset="B1:B1" fieldPosition="0"/>
    </format>
    <format dxfId="6023">
      <pivotArea collapsedLevelsAreSubtotals="1" fieldPosition="0"/>
    </format>
    <format dxfId="6024">
      <pivotArea type="origin" dataOnly="0" labelOnly="1" outline="0" offset="B2:B2" fieldPosition="0"/>
    </format>
    <format dxfId="6025">
      <pivotArea field="2" type="button" dataOnly="0" labelOnly="1" outline="0" fieldPosition="0"/>
    </format>
    <format dxfId="6026">
      <pivotArea dataOnly="0" labelOnly="1" fieldPosition="0">
        <references count="2">
          <reference field="2" count="1">
            <x v="46"/>
          </reference>
          <reference field="1" count="1" selected="0">
            <x v="5"/>
          </reference>
        </references>
      </pivotArea>
    </format>
    <format dxfId="6027">
      <pivotArea dataOnly="0" labelOnly="1" fieldPosition="0">
        <references count="2">
          <reference field="2" count="1">
            <x v="53"/>
          </reference>
          <reference field="1" count="1" selected="0">
            <x v="5"/>
          </reference>
        </references>
      </pivotArea>
    </format>
    <format dxfId="6028">
      <pivotArea dataOnly="0" labelOnly="1" fieldPosition="0">
        <references count="2">
          <reference field="2" count="1">
            <x v="58"/>
          </reference>
          <reference field="1" count="1" selected="0">
            <x v="5"/>
          </reference>
        </references>
      </pivotArea>
    </format>
    <format dxfId="6029">
      <pivotArea dataOnly="0" labelOnly="1" fieldPosition="0">
        <references count="2">
          <reference field="2" count="1">
            <x v="70"/>
          </reference>
          <reference field="1" count="1" selected="0">
            <x v="5"/>
          </reference>
        </references>
      </pivotArea>
    </format>
    <format dxfId="6030">
      <pivotArea dataOnly="0" labelOnly="1" fieldPosition="0">
        <references count="2">
          <reference field="2" count="1">
            <x v="117"/>
          </reference>
          <reference field="1" count="1" selected="0">
            <x v="5"/>
          </reference>
        </references>
      </pivotArea>
    </format>
    <format dxfId="6031">
      <pivotArea dataOnly="0" labelOnly="1" fieldPosition="0">
        <references count="2">
          <reference field="2" count="1">
            <x v="124"/>
          </reference>
          <reference field="1" count="1" selected="0">
            <x v="5"/>
          </reference>
        </references>
      </pivotArea>
    </format>
    <format dxfId="6032">
      <pivotArea dataOnly="0" labelOnly="1" fieldPosition="0">
        <references count="2">
          <reference field="2" count="1">
            <x v="125"/>
          </reference>
          <reference field="1" count="1" selected="0">
            <x v="5"/>
          </reference>
        </references>
      </pivotArea>
    </format>
    <format dxfId="6033">
      <pivotArea dataOnly="0" labelOnly="1" fieldPosition="0">
        <references count="2">
          <reference field="2" count="1">
            <x v="126"/>
          </reference>
          <reference field="1" count="1" selected="0">
            <x v="5"/>
          </reference>
        </references>
      </pivotArea>
    </format>
    <format dxfId="6034">
      <pivotArea dataOnly="0" labelOnly="1" fieldPosition="0">
        <references count="2">
          <reference field="2" count="1">
            <x v="127"/>
          </reference>
          <reference field="1" count="1" selected="0">
            <x v="5"/>
          </reference>
        </references>
      </pivotArea>
    </format>
    <format dxfId="6035">
      <pivotArea dataOnly="0" labelOnly="1" fieldPosition="0">
        <references count="2">
          <reference field="2" count="1">
            <x v="128"/>
          </reference>
          <reference field="1" count="1" selected="0">
            <x v="5"/>
          </reference>
        </references>
      </pivotArea>
    </format>
    <format dxfId="6036">
      <pivotArea dataOnly="0" labelOnly="1" fieldPosition="0">
        <references count="2">
          <reference field="2" count="1">
            <x v="129"/>
          </reference>
          <reference field="1" count="1" selected="0">
            <x v="5"/>
          </reference>
        </references>
      </pivotArea>
    </format>
    <format dxfId="6037">
      <pivotArea dataOnly="0" labelOnly="1" fieldPosition="0">
        <references count="2">
          <reference field="2" count="1">
            <x v="131"/>
          </reference>
          <reference field="1" count="1" selected="0">
            <x v="5"/>
          </reference>
        </references>
      </pivotArea>
    </format>
    <format dxfId="6038">
      <pivotArea dataOnly="0" labelOnly="1" fieldPosition="0">
        <references count="2">
          <reference field="2" count="1">
            <x v="132"/>
          </reference>
          <reference field="1" count="1" selected="0">
            <x v="5"/>
          </reference>
        </references>
      </pivotArea>
    </format>
    <format dxfId="6039">
      <pivotArea dataOnly="0" labelOnly="1" fieldPosition="0">
        <references count="2">
          <reference field="2" count="1">
            <x v="140"/>
          </reference>
          <reference field="1" count="1" selected="0">
            <x v="5"/>
          </reference>
        </references>
      </pivotArea>
    </format>
    <format dxfId="6040">
      <pivotArea dataOnly="0" labelOnly="1" grandRow="1" offset="B1:B1" fieldPosition="0"/>
    </format>
    <format dxfId="6041">
      <pivotArea collapsedLevelsAreSubtotals="1" fieldPosition="0"/>
    </format>
  </formats>
  <pivotTableStyleInfo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autoPageBreaks="0"/>
  </sheetPr>
  <dimension ref="A1:AB600"/>
  <sheetViews>
    <sheetView showZeros="0" tabSelected="1" zoomScale="85" zoomScaleNormal="85" workbookViewId="0">
      <pane xSplit="1" ySplit="2" topLeftCell="B346" activePane="bottomRight" state="frozen"/>
      <selection/>
      <selection pane="topRight"/>
      <selection pane="bottomLeft"/>
      <selection pane="bottomRight" activeCell="C3" sqref="C3:G380"/>
    </sheetView>
  </sheetViews>
  <sheetFormatPr defaultColWidth="9" defaultRowHeight="14.25" customHeight="1"/>
  <cols>
    <col min="1" max="1" width="7.625" style="210" customWidth="1"/>
    <col min="2" max="2" width="19.7" style="211" customWidth="1"/>
    <col min="3" max="3" width="21.375" style="210" customWidth="1"/>
    <col min="4" max="4" width="7.75" style="210" customWidth="1"/>
    <col min="5" max="5" width="12.625" style="212" customWidth="1"/>
    <col min="6" max="6" width="37.6416666666667" style="210" customWidth="1"/>
    <col min="7" max="7" width="32.375" style="210" customWidth="1"/>
    <col min="8" max="10" width="13.625" style="210" customWidth="1"/>
    <col min="11" max="11" width="4.75" style="210" customWidth="1"/>
    <col min="12" max="12" width="7.93333333333333" style="210" customWidth="1"/>
    <col min="13" max="13" width="13.525" style="210" customWidth="1"/>
    <col min="14" max="14" width="31.025" style="210" customWidth="1"/>
    <col min="15" max="15" width="12.9416666666667" style="210" customWidth="1"/>
    <col min="16" max="16" width="20.5833333333333" style="210" customWidth="1"/>
    <col min="17" max="16368" width="9" style="210"/>
    <col min="16369" max="16384" width="9" style="213"/>
  </cols>
  <sheetData>
    <row r="1" ht="37.5" customHeight="1" spans="2:13">
      <c r="B1" s="214"/>
      <c r="C1" s="215" t="s">
        <v>0</v>
      </c>
      <c r="D1" s="216"/>
      <c r="E1" s="217"/>
      <c r="F1" s="216"/>
      <c r="G1" s="218">
        <v>45798</v>
      </c>
      <c r="H1" s="219"/>
      <c r="I1" s="219"/>
      <c r="J1" s="219"/>
      <c r="K1" s="219"/>
      <c r="M1" s="227"/>
    </row>
    <row r="2" ht="25" customHeight="1" spans="1:28">
      <c r="A2" s="220" t="s">
        <v>1</v>
      </c>
      <c r="B2" s="221" t="s">
        <v>2</v>
      </c>
      <c r="C2" s="220" t="s">
        <v>3</v>
      </c>
      <c r="D2" s="220" t="s">
        <v>4</v>
      </c>
      <c r="E2" s="222" t="s">
        <v>5</v>
      </c>
      <c r="F2" s="220" t="s">
        <v>6</v>
      </c>
      <c r="G2" s="220" t="s">
        <v>7</v>
      </c>
      <c r="H2" s="220" t="s">
        <v>8</v>
      </c>
      <c r="I2" s="220" t="s">
        <v>9</v>
      </c>
      <c r="J2" s="220" t="s">
        <v>10</v>
      </c>
      <c r="K2" s="228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ht="25" customHeight="1" spans="1:16">
      <c r="A3" s="223">
        <f>IF(C3="","",ROW()-2)</f>
        <v>1</v>
      </c>
      <c r="B3" s="223" t="str">
        <f>IF(C3="","",VLOOKUP(C3,价格表!B:E,4,0))</f>
        <v>龙老板</v>
      </c>
      <c r="C3" s="224" t="s">
        <v>11</v>
      </c>
      <c r="D3" s="224" t="s">
        <v>12</v>
      </c>
      <c r="E3" s="224">
        <v>20</v>
      </c>
      <c r="F3" s="224"/>
      <c r="G3" s="224" t="s">
        <v>13</v>
      </c>
      <c r="H3" s="225">
        <f>E3</f>
        <v>20</v>
      </c>
      <c r="I3" s="225">
        <f>IF(C3="","",VLOOKUP(C3,价格表!$B:$D,3,0))</f>
        <v>1.46</v>
      </c>
      <c r="J3" s="225">
        <f>IF(C3="","",H3*I3)</f>
        <v>29.2</v>
      </c>
      <c r="K3" s="226"/>
      <c r="M3" s="230" t="s">
        <v>14</v>
      </c>
      <c r="N3" s="230" t="s">
        <v>7</v>
      </c>
      <c r="O3" s="230" t="s">
        <v>15</v>
      </c>
      <c r="P3" s="230" t="s">
        <v>5</v>
      </c>
    </row>
    <row r="4" ht="25" customHeight="1" spans="1:16">
      <c r="A4" s="223">
        <f>IF(C4="","",ROW()-2)</f>
        <v>2</v>
      </c>
      <c r="B4" s="223" t="str">
        <f>IF(C4="","",VLOOKUP(C4,价格表!B:E,4,0))</f>
        <v>龙老板</v>
      </c>
      <c r="C4" s="224" t="s">
        <v>16</v>
      </c>
      <c r="D4" s="224" t="s">
        <v>12</v>
      </c>
      <c r="E4" s="224">
        <v>85</v>
      </c>
      <c r="F4" s="224"/>
      <c r="G4" s="224" t="s">
        <v>13</v>
      </c>
      <c r="H4" s="225">
        <f>E4</f>
        <v>85</v>
      </c>
      <c r="I4" s="225">
        <f>IF(C4="","",VLOOKUP(C4,价格表!$B:$D,3,0))</f>
        <v>3.65</v>
      </c>
      <c r="J4" s="225">
        <f>IF(C4="","",H4*I4)</f>
        <v>310.25</v>
      </c>
      <c r="K4" s="226"/>
      <c r="L4" s="231"/>
      <c r="M4" s="232" t="e">
        <f>HYPERLINK("#G"&amp;MATCH(N4,G:G,0))</f>
        <v>#N/A</v>
      </c>
      <c r="N4" s="230" t="s">
        <v>17</v>
      </c>
      <c r="O4" s="233">
        <f>COUNTIF($G$3:G591,"奇峰西区二大队")</f>
        <v>0</v>
      </c>
      <c r="P4" s="234">
        <f>SUMIF($G$3:$G$488,"*奇峰西区二大队*",$E$3:$E$488)</f>
        <v>0</v>
      </c>
    </row>
    <row r="5" ht="25" customHeight="1" spans="1:16">
      <c r="A5" s="223"/>
      <c r="B5" s="223" t="str">
        <f>IF(C5="","",VLOOKUP(C5,价格表!B:E,4,0))</f>
        <v>豆腐</v>
      </c>
      <c r="C5" s="224" t="s">
        <v>18</v>
      </c>
      <c r="D5" s="224" t="s">
        <v>12</v>
      </c>
      <c r="E5" s="224">
        <v>100</v>
      </c>
      <c r="F5" s="224"/>
      <c r="G5" s="224" t="s">
        <v>13</v>
      </c>
      <c r="H5" s="225"/>
      <c r="I5" s="225"/>
      <c r="J5" s="225"/>
      <c r="K5" s="226"/>
      <c r="L5" s="235"/>
      <c r="M5" s="232" t="e">
        <f>HYPERLINK("#G"&amp;MATCH(N5,G:G,0))</f>
        <v>#N/A</v>
      </c>
      <c r="N5" s="230" t="s">
        <v>19</v>
      </c>
      <c r="O5" s="233">
        <f>COUNTIF($G$3:G592,"奇峰西区总单")</f>
        <v>0</v>
      </c>
      <c r="P5" s="234">
        <f>SUMIF($G$3:$G$488,"*奇峰西区总单*",$E$3:$E$488)</f>
        <v>0</v>
      </c>
    </row>
    <row r="6" ht="25" customHeight="1" spans="1:16">
      <c r="A6" s="223">
        <f t="shared" ref="A6:A31" si="0">IF(C6="","",ROW()-2)</f>
        <v>4</v>
      </c>
      <c r="B6" s="223" t="str">
        <f>IF(C6="","",VLOOKUP(C6,价格表!B:E,4,0))</f>
        <v>龙老板</v>
      </c>
      <c r="C6" s="224" t="s">
        <v>20</v>
      </c>
      <c r="D6" s="224" t="s">
        <v>12</v>
      </c>
      <c r="E6" s="224">
        <v>95</v>
      </c>
      <c r="F6" s="224"/>
      <c r="G6" s="224" t="s">
        <v>13</v>
      </c>
      <c r="H6" s="225">
        <f t="shared" ref="H6:H31" si="1">E6</f>
        <v>95</v>
      </c>
      <c r="I6" s="225">
        <f>IF(C6="","",VLOOKUP(C6,价格表!$B:$D,3,0))</f>
        <v>3.14</v>
      </c>
      <c r="J6" s="225">
        <f t="shared" ref="J6:J31" si="2">IF(C6="","",H6*I6)</f>
        <v>298.3</v>
      </c>
      <c r="K6" s="226"/>
      <c r="L6" s="235"/>
      <c r="M6" s="232" t="str">
        <f>HYPERLINK("#G"&amp;MATCH(N6,G:G,0))</f>
        <v>#G349</v>
      </c>
      <c r="N6" s="230" t="s">
        <v>21</v>
      </c>
      <c r="O6" s="233">
        <f>COUNTIF(G4:G592,"特院幼儿园")</f>
        <v>8</v>
      </c>
      <c r="P6" s="234">
        <f>SUMIF($G$3:$G$488,"*特院幼儿园*",$E$3:$E$488)</f>
        <v>42</v>
      </c>
    </row>
    <row r="7" ht="25" customHeight="1" spans="1:16">
      <c r="A7" s="223">
        <f t="shared" si="0"/>
        <v>5</v>
      </c>
      <c r="B7" s="223" t="str">
        <f>IF(C7="","",VLOOKUP(C7,价格表!B:E,4,0))</f>
        <v>龙老板1</v>
      </c>
      <c r="C7" s="224" t="s">
        <v>22</v>
      </c>
      <c r="D7" s="224" t="s">
        <v>12</v>
      </c>
      <c r="E7" s="224">
        <v>25</v>
      </c>
      <c r="F7" s="224"/>
      <c r="G7" s="224" t="s">
        <v>13</v>
      </c>
      <c r="H7" s="225">
        <f t="shared" si="1"/>
        <v>25</v>
      </c>
      <c r="I7" s="225">
        <f>IF(C7="","",VLOOKUP(C7,价格表!$B:$D,3,0))</f>
        <v>4.86</v>
      </c>
      <c r="J7" s="225">
        <f t="shared" si="2"/>
        <v>121.5</v>
      </c>
      <c r="K7" s="226"/>
      <c r="L7" s="235"/>
      <c r="M7" s="232" t="str">
        <f>HYPERLINK("#G"&amp;MATCH(N7,G:G,0))</f>
        <v>#G3</v>
      </c>
      <c r="N7" s="230" t="s">
        <v>13</v>
      </c>
      <c r="O7" s="233">
        <f>COUNTIF($G$3:G593,"红岭综合训练场")</f>
        <v>21</v>
      </c>
      <c r="P7" s="234">
        <f>SUMIF($G$3:$G$488,"*红岭综合训练场*",$E$3:$E$488)</f>
        <v>1496</v>
      </c>
    </row>
    <row r="8" ht="25" customHeight="1" spans="1:16">
      <c r="A8" s="223">
        <f t="shared" si="0"/>
        <v>6</v>
      </c>
      <c r="B8" s="223" t="str">
        <f>IF(C8="","",VLOOKUP(C8,价格表!B:E,4,0))</f>
        <v>龙老板</v>
      </c>
      <c r="C8" s="224" t="s">
        <v>23</v>
      </c>
      <c r="D8" s="224" t="s">
        <v>12</v>
      </c>
      <c r="E8" s="224">
        <v>110</v>
      </c>
      <c r="F8" s="224"/>
      <c r="G8" s="224" t="s">
        <v>13</v>
      </c>
      <c r="H8" s="225">
        <f t="shared" si="1"/>
        <v>110</v>
      </c>
      <c r="I8" s="225">
        <f>IF(C8="","",VLOOKUP(C8,价格表!$B:$D,3,0))</f>
        <v>1.62</v>
      </c>
      <c r="J8" s="225">
        <f t="shared" si="2"/>
        <v>178.2</v>
      </c>
      <c r="K8" s="226"/>
      <c r="L8" s="235"/>
      <c r="M8" s="232" t="str">
        <f>HYPERLINK("#G"&amp;MATCH(N8,G:G,0))</f>
        <v>#G24</v>
      </c>
      <c r="N8" s="230" t="s">
        <v>24</v>
      </c>
      <c r="O8" s="233">
        <f>COUNTIF(G3:G594,"象山学员六大队")</f>
        <v>23</v>
      </c>
      <c r="P8" s="234">
        <f>SUMIF($G$3:$G$488,"*象山学员六大队*",$E$3:$E$488)</f>
        <v>776</v>
      </c>
    </row>
    <row r="9" ht="25" customHeight="1" spans="1:16">
      <c r="A9" s="223">
        <f t="shared" si="0"/>
        <v>7</v>
      </c>
      <c r="B9" s="223" t="str">
        <f>IF(C9="","",VLOOKUP(C9,价格表!B:E,4,0))</f>
        <v>菌菇类</v>
      </c>
      <c r="C9" s="224" t="s">
        <v>25</v>
      </c>
      <c r="D9" s="224" t="s">
        <v>12</v>
      </c>
      <c r="E9" s="224">
        <v>6</v>
      </c>
      <c r="F9" s="224"/>
      <c r="G9" s="224" t="s">
        <v>13</v>
      </c>
      <c r="H9" s="225">
        <f t="shared" si="1"/>
        <v>6</v>
      </c>
      <c r="I9" s="225">
        <f>IF(C9="","",VLOOKUP(C9,价格表!$B:$D,3,0))</f>
        <v>4.86</v>
      </c>
      <c r="J9" s="225">
        <f t="shared" si="2"/>
        <v>29.16</v>
      </c>
      <c r="K9" s="226"/>
      <c r="L9" s="235"/>
      <c r="M9" s="232" t="str">
        <f>HYPERLINK("#G"&amp;MATCH(N9,G:G,0))</f>
        <v>#G79</v>
      </c>
      <c r="N9" s="230" t="s">
        <v>26</v>
      </c>
      <c r="O9" s="233">
        <f>COUNTIF(G3:G595,"大正食堂")</f>
        <v>34</v>
      </c>
      <c r="P9" s="234">
        <f>SUMIF($G$3:$G$488,"*大正食堂*",$E$3:$E$488)</f>
        <v>2542</v>
      </c>
    </row>
    <row r="10" ht="25" customHeight="1" spans="1:16">
      <c r="A10" s="223">
        <f t="shared" si="0"/>
        <v>8</v>
      </c>
      <c r="B10" s="223" t="str">
        <f>IF(C10="","",VLOOKUP(C10,价格表!B:E,4,0))</f>
        <v>豆芽类</v>
      </c>
      <c r="C10" s="224" t="s">
        <v>27</v>
      </c>
      <c r="D10" s="224" t="s">
        <v>12</v>
      </c>
      <c r="E10" s="224">
        <v>50</v>
      </c>
      <c r="F10" s="224"/>
      <c r="G10" s="224" t="s">
        <v>13</v>
      </c>
      <c r="H10" s="225">
        <f t="shared" si="1"/>
        <v>50</v>
      </c>
      <c r="I10" s="225">
        <f>IF(C10="","",VLOOKUP(C10,价格表!$B:$D,3,0))</f>
        <v>1.22</v>
      </c>
      <c r="J10" s="225">
        <f t="shared" si="2"/>
        <v>61</v>
      </c>
      <c r="K10" s="226"/>
      <c r="L10" s="235"/>
      <c r="M10" s="236" t="str">
        <f>HYPERLINK("#G"&amp;MATCH(N10,G:G,0))</f>
        <v>#G47</v>
      </c>
      <c r="N10" s="230" t="s">
        <v>28</v>
      </c>
      <c r="O10" s="233">
        <f>COUNTIF(G3:G596,"大正学员五大队")</f>
        <v>32</v>
      </c>
      <c r="P10" s="234">
        <f>SUMIF($G$3:$G$488,"*大正学员五大队*",$E$3:$E$488)</f>
        <v>829</v>
      </c>
    </row>
    <row r="11" ht="25" customHeight="1" spans="1:16">
      <c r="A11" s="223">
        <f t="shared" si="0"/>
        <v>9</v>
      </c>
      <c r="B11" s="223" t="str">
        <f>IF(C11="","",VLOOKUP(C11,价格表!B:E,4,0))</f>
        <v>龙老板</v>
      </c>
      <c r="C11" s="224" t="s">
        <v>29</v>
      </c>
      <c r="D11" s="224" t="s">
        <v>12</v>
      </c>
      <c r="E11" s="224">
        <v>70</v>
      </c>
      <c r="F11" s="224"/>
      <c r="G11" s="224" t="s">
        <v>13</v>
      </c>
      <c r="H11" s="225">
        <f t="shared" si="1"/>
        <v>70</v>
      </c>
      <c r="I11" s="225">
        <f>IF(C11="","",VLOOKUP(C11,价格表!$B:$D,3,0))</f>
        <v>2.03</v>
      </c>
      <c r="J11" s="225">
        <f t="shared" si="2"/>
        <v>142.1</v>
      </c>
      <c r="K11" s="226"/>
      <c r="L11" s="235"/>
      <c r="M11" s="232" t="str">
        <f>HYPERLINK("#G"&amp;MATCH(N11,G:G,0))</f>
        <v>#G113</v>
      </c>
      <c r="N11" s="230" t="s">
        <v>30</v>
      </c>
      <c r="O11" s="233">
        <f>COUNTIF(G3:G597,"奇峰东区食堂三大队")</f>
        <v>24</v>
      </c>
      <c r="P11" s="234">
        <f>SUMIF($G$3:$G$488,"*奇峰东区食堂三大队*",$E$3:$E$488)</f>
        <v>1094</v>
      </c>
    </row>
    <row r="12" ht="25" customHeight="1" spans="1:16">
      <c r="A12" s="223">
        <f t="shared" si="0"/>
        <v>10</v>
      </c>
      <c r="B12" s="223" t="str">
        <f>IF(C12="","",VLOOKUP(C12,价格表!B:E,4,0))</f>
        <v>龙老板1</v>
      </c>
      <c r="C12" s="224" t="s">
        <v>31</v>
      </c>
      <c r="D12" s="224" t="s">
        <v>12</v>
      </c>
      <c r="E12" s="224">
        <v>130</v>
      </c>
      <c r="F12" s="224"/>
      <c r="G12" s="224" t="s">
        <v>13</v>
      </c>
      <c r="H12" s="225">
        <f t="shared" si="1"/>
        <v>130</v>
      </c>
      <c r="I12" s="225">
        <f>IF(C12="","",VLOOKUP(C12,价格表!$B:$D,3,0))</f>
        <v>4.05</v>
      </c>
      <c r="J12" s="225">
        <f t="shared" si="2"/>
        <v>526.5</v>
      </c>
      <c r="K12" s="226"/>
      <c r="L12" s="235"/>
      <c r="M12" s="236" t="str">
        <f>HYPERLINK("#G"&amp;MATCH(N12,G:G,0))</f>
        <v>#G137</v>
      </c>
      <c r="N12" s="230" t="s">
        <v>32</v>
      </c>
      <c r="O12" s="233">
        <f>COUNTIF(G3:G598,"奇峰东区食堂四大队")</f>
        <v>23</v>
      </c>
      <c r="P12" s="234">
        <f>SUMIF($G$3:$G$488,"*奇峰东区食堂四大队*",$E$3:$E$488)</f>
        <v>264</v>
      </c>
    </row>
    <row r="13" ht="25" customHeight="1" spans="1:16">
      <c r="A13" s="223">
        <f t="shared" si="0"/>
        <v>11</v>
      </c>
      <c r="B13" s="223" t="str">
        <f>IF(C13="","",VLOOKUP(C13,价格表!B:E,4,0))</f>
        <v>龙老板</v>
      </c>
      <c r="C13" s="224" t="s">
        <v>33</v>
      </c>
      <c r="D13" s="224" t="s">
        <v>12</v>
      </c>
      <c r="E13" s="224">
        <v>110</v>
      </c>
      <c r="F13" s="224"/>
      <c r="G13" s="224" t="s">
        <v>13</v>
      </c>
      <c r="H13" s="225">
        <f t="shared" si="1"/>
        <v>110</v>
      </c>
      <c r="I13" s="225">
        <f>IF(C13="","",VLOOKUP(C13,价格表!$B:$D,3,0))</f>
        <v>1.13</v>
      </c>
      <c r="J13" s="225">
        <f t="shared" si="2"/>
        <v>124.3</v>
      </c>
      <c r="K13" s="226"/>
      <c r="L13" s="235"/>
      <c r="M13" s="236" t="str">
        <f>HYPERLINK("#G"&amp;MATCH(N13,G:G,0))</f>
        <v>#G160</v>
      </c>
      <c r="N13" s="230" t="s">
        <v>34</v>
      </c>
      <c r="O13" s="233">
        <f>COUNTIF(G3:G599,"港澳楼1")</f>
        <v>29</v>
      </c>
      <c r="P13" s="234">
        <f>SUMIF($G$3:$G$488,"*港澳楼1*",$E$3:$E$488)</f>
        <v>692</v>
      </c>
    </row>
    <row r="14" ht="25" customHeight="1" spans="1:16">
      <c r="A14" s="223">
        <f t="shared" si="0"/>
        <v>12</v>
      </c>
      <c r="B14" s="223" t="str">
        <f>IF(C14="","",VLOOKUP(C14,价格表!B:E,4,0))</f>
        <v>玉米类</v>
      </c>
      <c r="C14" s="224" t="s">
        <v>35</v>
      </c>
      <c r="D14" s="224" t="s">
        <v>12</v>
      </c>
      <c r="E14" s="224">
        <v>10</v>
      </c>
      <c r="F14" s="224"/>
      <c r="G14" s="224" t="s">
        <v>13</v>
      </c>
      <c r="H14" s="225">
        <f t="shared" si="1"/>
        <v>10</v>
      </c>
      <c r="I14" s="225">
        <f>IF(C14="","",VLOOKUP(C14,价格表!$B:$D,3,0))</f>
        <v>4.05</v>
      </c>
      <c r="J14" s="225">
        <f t="shared" si="2"/>
        <v>40.5</v>
      </c>
      <c r="K14" s="226"/>
      <c r="L14" s="235"/>
      <c r="M14" s="236" t="str">
        <f>HYPERLINK("#G"&amp;MATCH(N14,G:G,0))</f>
        <v>#G270</v>
      </c>
      <c r="N14" s="230" t="s">
        <v>36</v>
      </c>
      <c r="O14" s="233">
        <f>COUNTIF(G3:G600,"机关食堂")</f>
        <v>32</v>
      </c>
      <c r="P14" s="234">
        <f>SUMIF($G$3:$G$488,"*机关食堂*",$E$3:$E$488)</f>
        <v>1562</v>
      </c>
    </row>
    <row r="15" ht="25" customHeight="1" spans="1:16">
      <c r="A15" s="223">
        <f t="shared" si="0"/>
        <v>13</v>
      </c>
      <c r="B15" s="223" t="str">
        <f>IF(C15="","",VLOOKUP(C15,价格表!B:E,4,0))</f>
        <v>龙老板</v>
      </c>
      <c r="C15" s="224" t="s">
        <v>37</v>
      </c>
      <c r="D15" s="224" t="s">
        <v>12</v>
      </c>
      <c r="E15" s="224">
        <v>50</v>
      </c>
      <c r="F15" s="224"/>
      <c r="G15" s="224" t="s">
        <v>13</v>
      </c>
      <c r="H15" s="225">
        <f t="shared" si="1"/>
        <v>50</v>
      </c>
      <c r="I15" s="225">
        <f>IF(C15="","",VLOOKUP(C15,价格表!$B:$D,3,0))</f>
        <v>2.03</v>
      </c>
      <c r="J15" s="225">
        <f t="shared" si="2"/>
        <v>101.5</v>
      </c>
      <c r="K15" s="226"/>
      <c r="L15" s="235"/>
      <c r="M15" s="236" t="str">
        <f>HYPERLINK("#G"&amp;MATCH(N15,G:G,0))</f>
        <v>#G327</v>
      </c>
      <c r="N15" s="230" t="s">
        <v>38</v>
      </c>
      <c r="O15" s="233">
        <f>COUNTIF(G3:G601,"勤务营食堂")</f>
        <v>22</v>
      </c>
      <c r="P15" s="234">
        <f>SUMIF($G$3:$G$488,"*勤务营食堂*",$E$3:$E$488)</f>
        <v>161</v>
      </c>
    </row>
    <row r="16" ht="25" customHeight="1" spans="1:16">
      <c r="A16" s="223">
        <f t="shared" si="0"/>
        <v>14</v>
      </c>
      <c r="B16" s="223" t="str">
        <f>IF(C16="","",VLOOKUP(C16,价格表!B:E,4,0))</f>
        <v>库存</v>
      </c>
      <c r="C16" s="224" t="s">
        <v>39</v>
      </c>
      <c r="D16" s="224" t="s">
        <v>12</v>
      </c>
      <c r="E16" s="224">
        <v>55</v>
      </c>
      <c r="F16" s="224"/>
      <c r="G16" s="224" t="s">
        <v>13</v>
      </c>
      <c r="H16" s="225">
        <f t="shared" si="1"/>
        <v>55</v>
      </c>
      <c r="I16" s="225">
        <f>IF(C16="","",VLOOKUP(C16,价格表!B:D,3,0))</f>
        <v>2.03</v>
      </c>
      <c r="J16" s="225">
        <f t="shared" si="2"/>
        <v>111.65</v>
      </c>
      <c r="K16" s="226"/>
      <c r="L16" s="235"/>
      <c r="M16" s="236" t="str">
        <f>HYPERLINK("#G"&amp;MATCH(N16,G:G,0))</f>
        <v>#G357</v>
      </c>
      <c r="N16" s="230" t="s">
        <v>40</v>
      </c>
      <c r="O16" s="233">
        <f>COUNTIF(G3:G602,"秀峰本部")</f>
        <v>24</v>
      </c>
      <c r="P16" s="234">
        <f>SUMIF($G$3:$G$488,"*秀峰本部*",$E$3:$E$488)</f>
        <v>1682</v>
      </c>
    </row>
    <row r="17" ht="25" customHeight="1" spans="1:16">
      <c r="A17" s="223">
        <f t="shared" si="0"/>
        <v>15</v>
      </c>
      <c r="B17" s="223" t="str">
        <f>IF(C17="","",VLOOKUP(C17,价格表!B:E,4,0))</f>
        <v>库存</v>
      </c>
      <c r="C17" s="224" t="s">
        <v>41</v>
      </c>
      <c r="D17" s="224" t="s">
        <v>12</v>
      </c>
      <c r="E17" s="224">
        <v>25</v>
      </c>
      <c r="F17" s="224"/>
      <c r="G17" s="224" t="s">
        <v>13</v>
      </c>
      <c r="H17" s="225">
        <f t="shared" si="1"/>
        <v>25</v>
      </c>
      <c r="I17" s="225">
        <f>IF(C17="","",VLOOKUP(C17,价格表!B:D,3,0))</f>
        <v>1.62</v>
      </c>
      <c r="J17" s="225">
        <f t="shared" si="2"/>
        <v>40.5</v>
      </c>
      <c r="K17" s="226"/>
      <c r="L17" s="235"/>
      <c r="M17" s="236" t="e">
        <f>HYPERLINK("#G"&amp;MATCH(N17,G:G,0))</f>
        <v>#N/A</v>
      </c>
      <c r="N17" s="230" t="s">
        <v>42</v>
      </c>
      <c r="O17" s="233">
        <f>COUNTIF(G3:G603,"秀峰二食堂")</f>
        <v>0</v>
      </c>
      <c r="P17" s="234">
        <f>SUMIF($G$3:$G$488,"*秀峰二食堂*",$E$3:$E$488)</f>
        <v>0</v>
      </c>
    </row>
    <row r="18" ht="25" customHeight="1" spans="1:16">
      <c r="A18" s="223">
        <f t="shared" si="0"/>
        <v>16</v>
      </c>
      <c r="B18" s="223" t="str">
        <f>IF(C18="","",VLOOKUP(C18,价格表!B:E,4,0))</f>
        <v>蒜类</v>
      </c>
      <c r="C18" s="224" t="s">
        <v>43</v>
      </c>
      <c r="D18" s="224" t="s">
        <v>12</v>
      </c>
      <c r="E18" s="224">
        <v>15</v>
      </c>
      <c r="F18" s="224"/>
      <c r="G18" s="224" t="s">
        <v>13</v>
      </c>
      <c r="H18" s="225">
        <f t="shared" si="1"/>
        <v>15</v>
      </c>
      <c r="I18" s="225">
        <f>IF(C18="","",VLOOKUP(C18,价格表!B:D,3,0))</f>
        <v>4.86</v>
      </c>
      <c r="J18" s="225">
        <f t="shared" si="2"/>
        <v>72.9</v>
      </c>
      <c r="K18" s="226"/>
      <c r="L18" s="235"/>
      <c r="M18" s="232" t="str">
        <f>HYPERLINK("#G"&amp;MATCH(N18,G:G,0))</f>
        <v>#G302</v>
      </c>
      <c r="N18" s="230" t="s">
        <v>44</v>
      </c>
      <c r="O18" s="233">
        <f>COUNTIF(G3:G604,"学员七大队（五通驻训）")</f>
        <v>25</v>
      </c>
      <c r="P18" s="234">
        <f>SUMIF($G$3:$G$488,"*学员七大队（五通驻训）*",$E$3:$E$488)</f>
        <v>532</v>
      </c>
    </row>
    <row r="19" ht="25" customHeight="1" spans="1:16">
      <c r="A19" s="223">
        <f t="shared" si="0"/>
        <v>17</v>
      </c>
      <c r="B19" s="223" t="str">
        <f>IF(C19="","",VLOOKUP(C19,价格表!B:E,4,0))</f>
        <v>龙老板1</v>
      </c>
      <c r="C19" s="224" t="s">
        <v>45</v>
      </c>
      <c r="D19" s="224" t="s">
        <v>12</v>
      </c>
      <c r="E19" s="224">
        <v>5</v>
      </c>
      <c r="F19" s="224"/>
      <c r="G19" s="224" t="s">
        <v>13</v>
      </c>
      <c r="H19" s="225">
        <f t="shared" si="1"/>
        <v>5</v>
      </c>
      <c r="I19" s="225">
        <f>IF(C19="","",VLOOKUP(C19,价格表!B:D,3,0))</f>
        <v>2.43</v>
      </c>
      <c r="J19" s="225">
        <f t="shared" si="2"/>
        <v>12.15</v>
      </c>
      <c r="K19" s="226"/>
      <c r="L19" s="235"/>
      <c r="M19" s="232" t="str">
        <f>HYPERLINK("#G"&amp;MATCH(N19,G:G,0))</f>
        <v>#G245</v>
      </c>
      <c r="N19" s="230" t="s">
        <v>46</v>
      </c>
      <c r="O19" s="233">
        <f>COUNTIF(G3:G605,"象山学员一大队")</f>
        <v>25</v>
      </c>
      <c r="P19" s="234">
        <f>SUMIF($G$3:$G$488,"*象山学员一大队*",$E$3:$E$488)</f>
        <v>841</v>
      </c>
    </row>
    <row r="20" ht="25" customHeight="1" spans="1:16">
      <c r="A20" s="223">
        <f t="shared" si="0"/>
        <v>18</v>
      </c>
      <c r="B20" s="223" t="str">
        <f>IF(C20="","",VLOOKUP(C20,价格表!B:E,4,0))</f>
        <v>龙老板1</v>
      </c>
      <c r="C20" s="224" t="s">
        <v>47</v>
      </c>
      <c r="D20" s="224" t="s">
        <v>12</v>
      </c>
      <c r="E20" s="224">
        <v>5</v>
      </c>
      <c r="F20" s="224"/>
      <c r="G20" s="224" t="s">
        <v>13</v>
      </c>
      <c r="H20" s="225">
        <f t="shared" si="1"/>
        <v>5</v>
      </c>
      <c r="I20" s="225">
        <f>IF(C20="","",VLOOKUP(C20,价格表!B:D,3,0))</f>
        <v>2.84</v>
      </c>
      <c r="J20" s="225">
        <f t="shared" si="2"/>
        <v>14.2</v>
      </c>
      <c r="K20" s="226"/>
      <c r="L20" s="235"/>
      <c r="M20" s="232" t="str">
        <f>HYPERLINK("#G"&amp;MATCH(N20,G:G,0))</f>
        <v>#G189</v>
      </c>
      <c r="N20" s="230" t="s">
        <v>48</v>
      </c>
      <c r="O20" s="233">
        <f>COUNTIF(G3:G606,"奇峰西区食堂一大队")</f>
        <v>27</v>
      </c>
      <c r="P20" s="234">
        <f>SUMIF($G$3:$G$488,"*奇峰西区食堂一大队*",$E$3:$E$488)</f>
        <v>1341</v>
      </c>
    </row>
    <row r="21" ht="25" customHeight="1" spans="1:16">
      <c r="A21" s="223">
        <f t="shared" si="0"/>
        <v>19</v>
      </c>
      <c r="B21" s="223" t="str">
        <f>IF(C21="","",VLOOKUP(C21,价格表!B:E,4,0))</f>
        <v>水果</v>
      </c>
      <c r="C21" s="224" t="s">
        <v>49</v>
      </c>
      <c r="D21" s="224" t="s">
        <v>12</v>
      </c>
      <c r="E21" s="224">
        <v>220</v>
      </c>
      <c r="F21" s="224" t="s">
        <v>50</v>
      </c>
      <c r="G21" s="224" t="s">
        <v>13</v>
      </c>
      <c r="H21" s="225">
        <f t="shared" si="1"/>
        <v>220</v>
      </c>
      <c r="I21" s="225">
        <f>IF(C21="","",VLOOKUP(C21,价格表!B:D,3,0))</f>
        <v>3.65</v>
      </c>
      <c r="J21" s="225">
        <f t="shared" si="2"/>
        <v>803</v>
      </c>
      <c r="K21" s="226"/>
      <c r="L21" s="235"/>
      <c r="M21" s="232" t="str">
        <f>HYPERLINK("#G"&amp;MATCH(N21,G:G,0))</f>
        <v>#G216</v>
      </c>
      <c r="N21" s="230" t="s">
        <v>51</v>
      </c>
      <c r="O21" s="233">
        <f>COUNTIF(G3:G607,"奇峰西区七大队")</f>
        <v>29</v>
      </c>
      <c r="P21" s="234">
        <f>SUMIF($G$3:$G$488,"*奇峰西区七大队*",$E$3:$E$488)</f>
        <v>790</v>
      </c>
    </row>
    <row r="22" ht="25" customHeight="1" spans="1:16">
      <c r="A22" s="223">
        <f t="shared" si="0"/>
        <v>20</v>
      </c>
      <c r="B22" s="223" t="str">
        <f>IF(C22="","",VLOOKUP(C22,价格表!B:E,4,0))</f>
        <v>水果</v>
      </c>
      <c r="C22" s="224" t="s">
        <v>52</v>
      </c>
      <c r="D22" s="224" t="s">
        <v>12</v>
      </c>
      <c r="E22" s="224">
        <v>10</v>
      </c>
      <c r="F22" s="224"/>
      <c r="G22" s="224" t="s">
        <v>13</v>
      </c>
      <c r="H22" s="225">
        <f t="shared" si="1"/>
        <v>10</v>
      </c>
      <c r="I22" s="225">
        <f>IF(C22="","",VLOOKUP(C22,价格表!B:D,3,0))</f>
        <v>3.24</v>
      </c>
      <c r="J22" s="225">
        <f t="shared" si="2"/>
        <v>32.4</v>
      </c>
      <c r="K22" s="226"/>
      <c r="L22" s="235"/>
      <c r="M22" s="232" t="e">
        <f>HYPERLINK("#G"&amp;MATCH(N22,G:G,0))</f>
        <v>#N/A</v>
      </c>
      <c r="N22" s="230" t="s">
        <v>53</v>
      </c>
      <c r="O22" s="233">
        <f>COUNTIF(G4:G608,"学员八大队（青狮潭驻训）")</f>
        <v>0</v>
      </c>
      <c r="P22" s="234">
        <f>SUMIF($G$3:$G$488,"*学员八大队（青狮潭驻训）*",$E$3:$E$488)</f>
        <v>0</v>
      </c>
    </row>
    <row r="23" ht="25" customHeight="1" spans="1:16">
      <c r="A23" s="223">
        <f t="shared" si="0"/>
        <v>21</v>
      </c>
      <c r="B23" s="223" t="str">
        <f>IF(C23="","",VLOOKUP(C23,价格表!B:E,4,0))</f>
        <v>水果</v>
      </c>
      <c r="C23" s="224" t="s">
        <v>54</v>
      </c>
      <c r="D23" s="224" t="s">
        <v>12</v>
      </c>
      <c r="E23" s="224">
        <v>300</v>
      </c>
      <c r="F23" s="224"/>
      <c r="G23" s="224" t="s">
        <v>13</v>
      </c>
      <c r="H23" s="225">
        <f t="shared" si="1"/>
        <v>300</v>
      </c>
      <c r="I23" s="225">
        <f>IF(C23="","",VLOOKUP(C23,价格表!B:D,3,0))</f>
        <v>2.42</v>
      </c>
      <c r="J23" s="225">
        <f t="shared" si="2"/>
        <v>726</v>
      </c>
      <c r="K23" s="226"/>
      <c r="L23" s="235"/>
      <c r="M23" s="232" t="e">
        <f>HYPERLINK("#G"&amp;MATCH(N23,G:G,0))</f>
        <v>#N/A</v>
      </c>
      <c r="N23" s="230" t="s">
        <v>55</v>
      </c>
      <c r="O23" s="233">
        <f>COUNTIF(G5:G609,"公安特勤专项集训队")</f>
        <v>0</v>
      </c>
      <c r="P23" s="234">
        <f>SUMIF($G$3:$G$488,"*公安特勤专项集训队*",$E$3:$E$488)</f>
        <v>0</v>
      </c>
    </row>
    <row r="24" ht="25" customHeight="1" spans="1:16">
      <c r="A24" s="223">
        <f t="shared" si="0"/>
        <v>22</v>
      </c>
      <c r="B24" s="223" t="str">
        <f>IF(C24="","",VLOOKUP(C24,价格表!B:E,4,0))</f>
        <v>库存</v>
      </c>
      <c r="C24" s="224" t="s">
        <v>56</v>
      </c>
      <c r="D24" s="224" t="s">
        <v>12</v>
      </c>
      <c r="E24" s="224">
        <v>75</v>
      </c>
      <c r="F24" s="224"/>
      <c r="G24" s="224" t="s">
        <v>24</v>
      </c>
      <c r="H24" s="225">
        <f t="shared" si="1"/>
        <v>75</v>
      </c>
      <c r="I24" s="225">
        <f>IF(C24="","",VLOOKUP(C24,价格表!B:D,3,0))</f>
        <v>1.22</v>
      </c>
      <c r="J24" s="225">
        <f t="shared" si="2"/>
        <v>91.5</v>
      </c>
      <c r="K24" s="226"/>
      <c r="M24" s="237" t="s">
        <v>57</v>
      </c>
      <c r="N24" s="231"/>
      <c r="O24" s="231"/>
      <c r="P24" s="238">
        <f>SUM(P4:P23)</f>
        <v>14644</v>
      </c>
    </row>
    <row r="25" ht="25" customHeight="1" spans="1:11">
      <c r="A25" s="223">
        <f t="shared" si="0"/>
        <v>23</v>
      </c>
      <c r="B25" s="223" t="str">
        <f>IF(C25="","",VLOOKUP(C25,价格表!B:E,4,0))</f>
        <v>龙老板</v>
      </c>
      <c r="C25" s="224" t="s">
        <v>58</v>
      </c>
      <c r="D25" s="224" t="s">
        <v>12</v>
      </c>
      <c r="E25" s="224">
        <v>25</v>
      </c>
      <c r="F25" s="224"/>
      <c r="G25" s="224" t="s">
        <v>24</v>
      </c>
      <c r="H25" s="225">
        <f t="shared" si="1"/>
        <v>25</v>
      </c>
      <c r="I25" s="225">
        <f>IF(C25="","",VLOOKUP(C25,价格表!B:D,3,0))</f>
        <v>2.03</v>
      </c>
      <c r="J25" s="225">
        <f t="shared" si="2"/>
        <v>50.75</v>
      </c>
      <c r="K25" s="226"/>
    </row>
    <row r="26" ht="25" customHeight="1" spans="1:16">
      <c r="A26" s="223">
        <f t="shared" si="0"/>
        <v>24</v>
      </c>
      <c r="B26" s="223" t="str">
        <f>IF(C26="","",VLOOKUP(C26,价格表!B:E,4,0))</f>
        <v>龙老板</v>
      </c>
      <c r="C26" s="224" t="s">
        <v>59</v>
      </c>
      <c r="D26" s="224" t="s">
        <v>12</v>
      </c>
      <c r="E26" s="224">
        <v>90</v>
      </c>
      <c r="F26" s="224"/>
      <c r="G26" s="224" t="s">
        <v>24</v>
      </c>
      <c r="H26" s="225">
        <f t="shared" si="1"/>
        <v>90</v>
      </c>
      <c r="I26" s="225">
        <f>IF(C26="","",VLOOKUP(C26,价格表!B:D,3,0))</f>
        <v>2.03</v>
      </c>
      <c r="J26" s="225">
        <f t="shared" si="2"/>
        <v>182.7</v>
      </c>
      <c r="K26" s="226"/>
      <c r="M26" s="239" t="s">
        <v>60</v>
      </c>
      <c r="N26" s="231" t="s">
        <v>61</v>
      </c>
      <c r="O26" s="240">
        <f>COUNTIF(C3:C609,"菠菜")</f>
        <v>0</v>
      </c>
      <c r="P26" s="240">
        <f>SUMIF($C$3:$C$488,"*菠菜*",$E$3:$E$488)</f>
        <v>0</v>
      </c>
    </row>
    <row r="27" ht="25" customHeight="1" spans="1:16">
      <c r="A27" s="223">
        <f t="shared" si="0"/>
        <v>25</v>
      </c>
      <c r="B27" s="223" t="str">
        <f>IF(C27="","",VLOOKUP(C27,价格表!B:E,4,0))</f>
        <v>龙老板</v>
      </c>
      <c r="C27" s="224" t="s">
        <v>62</v>
      </c>
      <c r="D27" s="224" t="s">
        <v>12</v>
      </c>
      <c r="E27" s="224">
        <v>95</v>
      </c>
      <c r="F27" s="224"/>
      <c r="G27" s="224" t="s">
        <v>24</v>
      </c>
      <c r="H27" s="225">
        <f t="shared" si="1"/>
        <v>95</v>
      </c>
      <c r="I27" s="225">
        <f>IF(C27="","",VLOOKUP(C27,价格表!B:D,3,0))</f>
        <v>2.84</v>
      </c>
      <c r="J27" s="225">
        <f t="shared" si="2"/>
        <v>269.8</v>
      </c>
      <c r="K27" s="226"/>
      <c r="M27" s="239"/>
      <c r="N27" s="231" t="s">
        <v>63</v>
      </c>
      <c r="O27" s="240">
        <f>COUNTIF(C3:C610,"去皮小笋")</f>
        <v>0</v>
      </c>
      <c r="P27" s="240">
        <f>SUMIF($C$3:$C$488,"*去皮小笋*",$E$3:$E$488)</f>
        <v>0</v>
      </c>
    </row>
    <row r="28" ht="25" customHeight="1" spans="1:16">
      <c r="A28" s="223">
        <f t="shared" si="0"/>
        <v>26</v>
      </c>
      <c r="B28" s="223" t="str">
        <f>IF(C28="","",VLOOKUP(C28,价格表!B:E,4,0))</f>
        <v>库存</v>
      </c>
      <c r="C28" s="224" t="s">
        <v>39</v>
      </c>
      <c r="D28" s="224" t="s">
        <v>12</v>
      </c>
      <c r="E28" s="224">
        <v>90</v>
      </c>
      <c r="F28" s="224"/>
      <c r="G28" s="224" t="s">
        <v>24</v>
      </c>
      <c r="H28" s="225">
        <f t="shared" si="1"/>
        <v>90</v>
      </c>
      <c r="I28" s="225">
        <f>IF(C28="","",VLOOKUP(C28,价格表!B:D,3,0))</f>
        <v>2.03</v>
      </c>
      <c r="J28" s="225">
        <f t="shared" si="2"/>
        <v>182.7</v>
      </c>
      <c r="K28" s="226"/>
      <c r="M28" s="239"/>
      <c r="N28" s="231" t="s">
        <v>64</v>
      </c>
      <c r="O28" s="240">
        <f>COUNTIF(C3:C611,"蕨菜")</f>
        <v>0</v>
      </c>
      <c r="P28" s="240">
        <f>SUMIF($C$3:$C$488,"*蕨菜*",$E$3:$E$488)</f>
        <v>0</v>
      </c>
    </row>
    <row r="29" ht="25" customHeight="1" spans="1:11">
      <c r="A29" s="223">
        <f t="shared" si="0"/>
        <v>27</v>
      </c>
      <c r="B29" s="223" t="str">
        <f>IF(C29="","",VLOOKUP(C29,价格表!B:E,4,0))</f>
        <v>菌菇类</v>
      </c>
      <c r="C29" s="224" t="s">
        <v>25</v>
      </c>
      <c r="D29" s="224" t="s">
        <v>12</v>
      </c>
      <c r="E29" s="224">
        <v>3</v>
      </c>
      <c r="F29" s="224"/>
      <c r="G29" s="224" t="s">
        <v>24</v>
      </c>
      <c r="H29" s="225">
        <f t="shared" si="1"/>
        <v>3</v>
      </c>
      <c r="I29" s="225">
        <f>IF(C29="","",VLOOKUP(C29,价格表!B:D,3,0))</f>
        <v>4.86</v>
      </c>
      <c r="J29" s="225">
        <f t="shared" si="2"/>
        <v>14.58</v>
      </c>
      <c r="K29" s="226"/>
    </row>
    <row r="30" ht="25" customHeight="1" spans="1:11">
      <c r="A30" s="223">
        <f t="shared" si="0"/>
        <v>28</v>
      </c>
      <c r="B30" s="223" t="str">
        <f>IF(C30="","",VLOOKUP(C30,价格表!B:E,4,0))</f>
        <v>库存</v>
      </c>
      <c r="C30" s="224" t="s">
        <v>41</v>
      </c>
      <c r="D30" s="224" t="s">
        <v>12</v>
      </c>
      <c r="E30" s="224">
        <v>10</v>
      </c>
      <c r="F30" s="224"/>
      <c r="G30" s="224" t="s">
        <v>24</v>
      </c>
      <c r="H30" s="225">
        <f t="shared" si="1"/>
        <v>10</v>
      </c>
      <c r="I30" s="225">
        <f>IF(C30="","",VLOOKUP(C30,价格表!B:D,3,0))</f>
        <v>1.62</v>
      </c>
      <c r="J30" s="225">
        <f t="shared" si="2"/>
        <v>16.2</v>
      </c>
      <c r="K30" s="226"/>
    </row>
    <row r="31" ht="25" customHeight="1" spans="1:11">
      <c r="A31" s="223">
        <f t="shared" si="0"/>
        <v>29</v>
      </c>
      <c r="B31" s="223" t="str">
        <f>IF(C31="","",VLOOKUP(C31,价格表!B:E,4,0))</f>
        <v>莲藕类</v>
      </c>
      <c r="C31" s="224" t="s">
        <v>65</v>
      </c>
      <c r="D31" s="224" t="s">
        <v>12</v>
      </c>
      <c r="E31" s="224">
        <v>60</v>
      </c>
      <c r="F31" s="224"/>
      <c r="G31" s="224" t="s">
        <v>24</v>
      </c>
      <c r="H31" s="225">
        <f t="shared" si="1"/>
        <v>60</v>
      </c>
      <c r="I31" s="225">
        <f>IF(C31="","",VLOOKUP(C31,价格表!B:D,3,0))</f>
        <v>2.84</v>
      </c>
      <c r="J31" s="225">
        <f t="shared" si="2"/>
        <v>170.4</v>
      </c>
      <c r="K31" s="226"/>
    </row>
    <row r="32" ht="25" customHeight="1" spans="1:11">
      <c r="A32" s="223">
        <f t="shared" ref="A32:A68" si="3">IF(C32="","",ROW()-2)</f>
        <v>30</v>
      </c>
      <c r="B32" s="223" t="str">
        <f>IF(C32="","",VLOOKUP(C32,价格表!B:E,4,0))</f>
        <v>库存</v>
      </c>
      <c r="C32" s="224" t="s">
        <v>66</v>
      </c>
      <c r="D32" s="224" t="s">
        <v>12</v>
      </c>
      <c r="E32" s="224">
        <v>80</v>
      </c>
      <c r="F32" s="224"/>
      <c r="G32" s="224" t="s">
        <v>24</v>
      </c>
      <c r="H32" s="225">
        <f t="shared" ref="H32:H68" si="4">E32</f>
        <v>80</v>
      </c>
      <c r="I32" s="225">
        <f>IF(C32="","",VLOOKUP(C32,价格表!B:D,3,0))</f>
        <v>1.46</v>
      </c>
      <c r="J32" s="225">
        <f t="shared" ref="J32:J68" si="5">IF(C32="","",H32*I32)</f>
        <v>116.8</v>
      </c>
      <c r="K32" s="226"/>
    </row>
    <row r="33" ht="25" customHeight="1" spans="1:11">
      <c r="A33" s="223">
        <f t="shared" si="3"/>
        <v>31</v>
      </c>
      <c r="B33" s="223" t="str">
        <f>IF(C33="","",VLOOKUP(C33,价格表!B:E,4,0))</f>
        <v>龙老板</v>
      </c>
      <c r="C33" s="224" t="s">
        <v>33</v>
      </c>
      <c r="D33" s="224" t="s">
        <v>12</v>
      </c>
      <c r="E33" s="226">
        <v>20</v>
      </c>
      <c r="F33" s="224"/>
      <c r="G33" s="224" t="s">
        <v>24</v>
      </c>
      <c r="H33" s="225">
        <f t="shared" si="4"/>
        <v>20</v>
      </c>
      <c r="I33" s="225">
        <f>IF(C33="","",VLOOKUP(C33,价格表!B:D,3,0))</f>
        <v>1.13</v>
      </c>
      <c r="J33" s="225">
        <f t="shared" si="5"/>
        <v>22.6</v>
      </c>
      <c r="K33" s="226"/>
    </row>
    <row r="34" ht="25" customHeight="1" spans="1:11">
      <c r="A34" s="223">
        <f t="shared" si="3"/>
        <v>32</v>
      </c>
      <c r="B34" s="223" t="str">
        <f>IF(C34="","",VLOOKUP(C34,价格表!B:E,4,0))</f>
        <v>龙老板</v>
      </c>
      <c r="C34" s="224" t="s">
        <v>16</v>
      </c>
      <c r="D34" s="224" t="s">
        <v>12</v>
      </c>
      <c r="E34" s="224">
        <v>30</v>
      </c>
      <c r="F34" s="224"/>
      <c r="G34" s="224" t="s">
        <v>24</v>
      </c>
      <c r="H34" s="225">
        <f t="shared" si="4"/>
        <v>30</v>
      </c>
      <c r="I34" s="225">
        <f>IF(C34="","",VLOOKUP(C34,价格表!B:D,3,0))</f>
        <v>3.65</v>
      </c>
      <c r="J34" s="225">
        <f t="shared" si="5"/>
        <v>109.5</v>
      </c>
      <c r="K34" s="226"/>
    </row>
    <row r="35" ht="25" customHeight="1" spans="1:11">
      <c r="A35" s="223">
        <f t="shared" si="3"/>
        <v>33</v>
      </c>
      <c r="B35" s="223" t="str">
        <f>IF(C35="","",VLOOKUP(C35,价格表!B:E,4,0))</f>
        <v>龙老板1</v>
      </c>
      <c r="C35" s="224" t="s">
        <v>67</v>
      </c>
      <c r="D35" s="224" t="s">
        <v>12</v>
      </c>
      <c r="E35" s="224">
        <v>15</v>
      </c>
      <c r="F35" s="224"/>
      <c r="G35" s="224" t="s">
        <v>24</v>
      </c>
      <c r="H35" s="225">
        <f t="shared" si="4"/>
        <v>15</v>
      </c>
      <c r="I35" s="225">
        <f>IF(C35="","",VLOOKUP(C35,价格表!B:D,3,0))</f>
        <v>2.43</v>
      </c>
      <c r="J35" s="225">
        <f t="shared" si="5"/>
        <v>36.45</v>
      </c>
      <c r="K35" s="226"/>
    </row>
    <row r="36" s="209" customFormat="1" ht="25" customHeight="1" spans="1:13">
      <c r="A36" s="223">
        <f t="shared" si="3"/>
        <v>34</v>
      </c>
      <c r="B36" s="223" t="str">
        <f>IF(C36="","",VLOOKUP(C36,价格表!B:E,4,0))</f>
        <v>龙老板</v>
      </c>
      <c r="C36" s="224" t="s">
        <v>68</v>
      </c>
      <c r="D36" s="224" t="s">
        <v>12</v>
      </c>
      <c r="E36" s="224">
        <v>40</v>
      </c>
      <c r="F36" s="224"/>
      <c r="G36" s="224" t="s">
        <v>24</v>
      </c>
      <c r="H36" s="225">
        <f t="shared" si="4"/>
        <v>40</v>
      </c>
      <c r="I36" s="225">
        <f>IF(C36="","",VLOOKUP(C36,价格表!B:D,3,0))</f>
        <v>0.81</v>
      </c>
      <c r="J36" s="225">
        <f t="shared" si="5"/>
        <v>32.4</v>
      </c>
      <c r="K36" s="226"/>
      <c r="L36" s="210"/>
      <c r="M36" s="210"/>
    </row>
    <row r="37" s="209" customFormat="1" ht="25" customHeight="1" spans="1:13">
      <c r="A37" s="223">
        <f t="shared" si="3"/>
        <v>35</v>
      </c>
      <c r="B37" s="223" t="str">
        <f>IF(C37="","",VLOOKUP(C37,价格表!B:E,4,0))</f>
        <v>龙老板1</v>
      </c>
      <c r="C37" s="224" t="s">
        <v>69</v>
      </c>
      <c r="D37" s="224" t="s">
        <v>12</v>
      </c>
      <c r="E37" s="224">
        <v>75</v>
      </c>
      <c r="F37" s="224"/>
      <c r="G37" s="224" t="s">
        <v>24</v>
      </c>
      <c r="H37" s="225">
        <f t="shared" si="4"/>
        <v>75</v>
      </c>
      <c r="I37" s="225">
        <f>IF(C37="","",VLOOKUP(C37,价格表!B:D,3,0))</f>
        <v>1.62</v>
      </c>
      <c r="J37" s="225">
        <f t="shared" si="5"/>
        <v>121.5</v>
      </c>
      <c r="K37" s="226"/>
      <c r="L37" s="210"/>
      <c r="M37" s="210"/>
    </row>
    <row r="38" s="209" customFormat="1" ht="25" customHeight="1" spans="1:13">
      <c r="A38" s="223">
        <f t="shared" si="3"/>
        <v>36</v>
      </c>
      <c r="B38" s="223" t="str">
        <f>IF(C38="","",VLOOKUP(C38,价格表!B:E,4,0))</f>
        <v>库存</v>
      </c>
      <c r="C38" s="224" t="s">
        <v>70</v>
      </c>
      <c r="D38" s="224" t="s">
        <v>12</v>
      </c>
      <c r="E38" s="224">
        <v>30</v>
      </c>
      <c r="F38" s="224"/>
      <c r="G38" s="224" t="s">
        <v>24</v>
      </c>
      <c r="H38" s="225">
        <f t="shared" si="4"/>
        <v>30</v>
      </c>
      <c r="I38" s="225">
        <f>IF(C38="","",VLOOKUP(C38,价格表!B:D,3,0))</f>
        <v>2.43</v>
      </c>
      <c r="J38" s="225">
        <f t="shared" si="5"/>
        <v>72.9</v>
      </c>
      <c r="K38" s="226"/>
      <c r="L38" s="210"/>
      <c r="M38" s="210"/>
    </row>
    <row r="39" ht="25" customHeight="1" spans="1:11">
      <c r="A39" s="223">
        <f t="shared" si="3"/>
        <v>37</v>
      </c>
      <c r="B39" s="223" t="str">
        <f>IF(C39="","",VLOOKUP(C39,价格表!B:E,4,0))</f>
        <v>库存</v>
      </c>
      <c r="C39" s="224" t="s">
        <v>71</v>
      </c>
      <c r="D39" s="224" t="s">
        <v>12</v>
      </c>
      <c r="E39" s="224">
        <v>4</v>
      </c>
      <c r="F39" s="224"/>
      <c r="G39" s="224" t="s">
        <v>24</v>
      </c>
      <c r="H39" s="225">
        <f t="shared" si="4"/>
        <v>4</v>
      </c>
      <c r="I39" s="225">
        <f>IF(C39="","",VLOOKUP(C39,价格表!B:D,3,0))</f>
        <v>4.05</v>
      </c>
      <c r="J39" s="225">
        <f t="shared" si="5"/>
        <v>16.2</v>
      </c>
      <c r="K39" s="226"/>
    </row>
    <row r="40" ht="25" customHeight="1" spans="1:11">
      <c r="A40" s="223">
        <f t="shared" si="3"/>
        <v>38</v>
      </c>
      <c r="B40" s="223" t="str">
        <f>IF(C40="","",VLOOKUP(C40,价格表!B:E,4,0))</f>
        <v>龙老板1</v>
      </c>
      <c r="C40" s="224" t="s">
        <v>45</v>
      </c>
      <c r="D40" s="224" t="s">
        <v>12</v>
      </c>
      <c r="E40" s="224">
        <v>6</v>
      </c>
      <c r="F40" s="224"/>
      <c r="G40" s="224" t="s">
        <v>24</v>
      </c>
      <c r="H40" s="225">
        <f t="shared" si="4"/>
        <v>6</v>
      </c>
      <c r="I40" s="225">
        <f>IF(C40="","",VLOOKUP(C40,价格表!B:D,3,0))</f>
        <v>2.43</v>
      </c>
      <c r="J40" s="225">
        <f t="shared" si="5"/>
        <v>14.58</v>
      </c>
      <c r="K40" s="226"/>
    </row>
    <row r="41" ht="25" customHeight="1" spans="1:11">
      <c r="A41" s="223">
        <f t="shared" si="3"/>
        <v>39</v>
      </c>
      <c r="B41" s="223" t="str">
        <f>IF(C41="","",VLOOKUP(C41,价格表!B:E,4,0))</f>
        <v>蒜类</v>
      </c>
      <c r="C41" s="224" t="s">
        <v>43</v>
      </c>
      <c r="D41" s="224" t="s">
        <v>12</v>
      </c>
      <c r="E41" s="224">
        <v>8</v>
      </c>
      <c r="F41" s="224"/>
      <c r="G41" s="224" t="s">
        <v>24</v>
      </c>
      <c r="H41" s="225">
        <f t="shared" si="4"/>
        <v>8</v>
      </c>
      <c r="I41" s="225">
        <f>IF(C41="","",VLOOKUP(C41,价格表!B:D,3,0))</f>
        <v>4.86</v>
      </c>
      <c r="J41" s="225">
        <f t="shared" si="5"/>
        <v>38.88</v>
      </c>
      <c r="K41" s="226"/>
    </row>
    <row r="42" ht="25" customHeight="1" spans="1:11">
      <c r="A42" s="223">
        <f t="shared" si="3"/>
        <v>40</v>
      </c>
      <c r="B42" s="223" t="str">
        <f>IF(C42="","",VLOOKUP(C42,价格表!B:E,4,0))</f>
        <v>龙老板1</v>
      </c>
      <c r="C42" s="224" t="s">
        <v>47</v>
      </c>
      <c r="D42" s="224" t="s">
        <v>12</v>
      </c>
      <c r="E42" s="224">
        <v>4</v>
      </c>
      <c r="F42" s="224"/>
      <c r="G42" s="224" t="s">
        <v>24</v>
      </c>
      <c r="H42" s="225">
        <f t="shared" si="4"/>
        <v>4</v>
      </c>
      <c r="I42" s="225">
        <f>IF(C42="","",VLOOKUP(C42,价格表!B:D,3,0))</f>
        <v>2.84</v>
      </c>
      <c r="J42" s="225">
        <f t="shared" si="5"/>
        <v>11.36</v>
      </c>
      <c r="K42" s="226"/>
    </row>
    <row r="43" ht="25" customHeight="1" spans="1:11">
      <c r="A43" s="223">
        <f t="shared" si="3"/>
        <v>41</v>
      </c>
      <c r="B43" s="223" t="str">
        <f>IF(C43="","",VLOOKUP(C43,价格表!B:E,4,0))</f>
        <v>菌菇类</v>
      </c>
      <c r="C43" s="224" t="s">
        <v>72</v>
      </c>
      <c r="D43" s="224" t="s">
        <v>12</v>
      </c>
      <c r="E43" s="224">
        <v>6</v>
      </c>
      <c r="F43" s="224"/>
      <c r="G43" s="224" t="s">
        <v>24</v>
      </c>
      <c r="H43" s="225">
        <f t="shared" si="4"/>
        <v>6</v>
      </c>
      <c r="I43" s="225">
        <f>IF(C43="","",VLOOKUP(C43,价格表!B:D,3,0))</f>
        <v>5.27</v>
      </c>
      <c r="J43" s="225">
        <f t="shared" si="5"/>
        <v>31.62</v>
      </c>
      <c r="K43" s="226"/>
    </row>
    <row r="44" ht="25" customHeight="1" spans="1:11">
      <c r="A44" s="223">
        <f t="shared" si="3"/>
        <v>42</v>
      </c>
      <c r="B44" s="223" t="str">
        <f>IF(C44="","",VLOOKUP(C44,价格表!B:E,4,0))</f>
        <v>龙老板</v>
      </c>
      <c r="C44" s="224" t="s">
        <v>11</v>
      </c>
      <c r="D44" s="224" t="s">
        <v>12</v>
      </c>
      <c r="E44" s="224">
        <v>10</v>
      </c>
      <c r="F44" s="224"/>
      <c r="G44" s="224" t="s">
        <v>24</v>
      </c>
      <c r="H44" s="225">
        <f t="shared" si="4"/>
        <v>10</v>
      </c>
      <c r="I44" s="225">
        <f>IF(C44="","",VLOOKUP(C44,价格表!B:D,3,0))</f>
        <v>1.46</v>
      </c>
      <c r="J44" s="225">
        <f t="shared" si="5"/>
        <v>14.6</v>
      </c>
      <c r="K44" s="226"/>
    </row>
    <row r="45" ht="25" customHeight="1" spans="1:11">
      <c r="A45" s="223">
        <f t="shared" si="3"/>
        <v>43</v>
      </c>
      <c r="B45" s="223" t="str">
        <f>IF(C45="","",VLOOKUP(C45,价格表!B:E,4,0))</f>
        <v>水果</v>
      </c>
      <c r="C45" s="224" t="s">
        <v>73</v>
      </c>
      <c r="D45" s="224" t="s">
        <v>12</v>
      </c>
      <c r="E45" s="224"/>
      <c r="F45" s="224" t="s">
        <v>74</v>
      </c>
      <c r="G45" s="224" t="s">
        <v>24</v>
      </c>
      <c r="H45" s="225">
        <f t="shared" si="4"/>
        <v>0</v>
      </c>
      <c r="I45" s="225">
        <f>IF(C45="","",VLOOKUP(C45,价格表!B:D,3,0))</f>
        <v>4.84</v>
      </c>
      <c r="J45" s="225">
        <f t="shared" si="5"/>
        <v>0</v>
      </c>
      <c r="K45" s="226"/>
    </row>
    <row r="46" ht="25" customHeight="1" spans="1:11">
      <c r="A46" s="223">
        <f t="shared" si="3"/>
        <v>44</v>
      </c>
      <c r="B46" s="223" t="str">
        <f>IF(C46="","",VLOOKUP(C46,价格表!B:E,4,0))</f>
        <v>水果</v>
      </c>
      <c r="C46" s="224" t="s">
        <v>75</v>
      </c>
      <c r="D46" s="224" t="s">
        <v>12</v>
      </c>
      <c r="E46" s="224"/>
      <c r="F46" s="224" t="s">
        <v>76</v>
      </c>
      <c r="G46" s="224" t="s">
        <v>24</v>
      </c>
      <c r="H46" s="225">
        <f t="shared" si="4"/>
        <v>0</v>
      </c>
      <c r="I46" s="225">
        <f>IF(C46="","",VLOOKUP(C46,价格表!B:D,3,0))</f>
        <v>2.43</v>
      </c>
      <c r="J46" s="225">
        <f t="shared" si="5"/>
        <v>0</v>
      </c>
      <c r="K46" s="226"/>
    </row>
    <row r="47" ht="25" customHeight="1" spans="1:11">
      <c r="A47" s="223">
        <f t="shared" si="3"/>
        <v>45</v>
      </c>
      <c r="B47" s="223" t="str">
        <f>IF(C47="","",VLOOKUP(C47,价格表!B:E,4,0))</f>
        <v>库存</v>
      </c>
      <c r="C47" s="224" t="s">
        <v>56</v>
      </c>
      <c r="D47" s="224" t="s">
        <v>12</v>
      </c>
      <c r="E47" s="224">
        <v>32</v>
      </c>
      <c r="F47" s="224"/>
      <c r="G47" s="224" t="s">
        <v>28</v>
      </c>
      <c r="H47" s="225">
        <f t="shared" si="4"/>
        <v>32</v>
      </c>
      <c r="I47" s="225">
        <f>IF(C47="","",VLOOKUP(C47,价格表!B:D,3,0))</f>
        <v>1.22</v>
      </c>
      <c r="J47" s="225">
        <f t="shared" si="5"/>
        <v>39.04</v>
      </c>
      <c r="K47" s="226"/>
    </row>
    <row r="48" ht="25" customHeight="1" spans="1:11">
      <c r="A48" s="223">
        <f t="shared" si="3"/>
        <v>46</v>
      </c>
      <c r="B48" s="223" t="str">
        <f>IF(C48="","",VLOOKUP(C48,价格表!B:E,4,0))</f>
        <v>龙老板</v>
      </c>
      <c r="C48" s="224" t="s">
        <v>29</v>
      </c>
      <c r="D48" s="224" t="s">
        <v>12</v>
      </c>
      <c r="E48" s="224">
        <v>25</v>
      </c>
      <c r="F48" s="224"/>
      <c r="G48" s="224" t="s">
        <v>28</v>
      </c>
      <c r="H48" s="225">
        <f t="shared" si="4"/>
        <v>25</v>
      </c>
      <c r="I48" s="225">
        <f>IF(C48="","",VLOOKUP(C48,价格表!B:D,3,0))</f>
        <v>2.03</v>
      </c>
      <c r="J48" s="225">
        <f t="shared" si="5"/>
        <v>50.75</v>
      </c>
      <c r="K48" s="226"/>
    </row>
    <row r="49" ht="25" customHeight="1" spans="1:11">
      <c r="A49" s="223">
        <f t="shared" si="3"/>
        <v>47</v>
      </c>
      <c r="B49" s="223" t="str">
        <f>IF(C49="","",VLOOKUP(C49,价格表!B:E,4,0))</f>
        <v>菌菇类</v>
      </c>
      <c r="C49" s="224" t="s">
        <v>72</v>
      </c>
      <c r="D49" s="224" t="s">
        <v>12</v>
      </c>
      <c r="E49" s="224">
        <v>20</v>
      </c>
      <c r="F49" s="224"/>
      <c r="G49" s="224" t="s">
        <v>28</v>
      </c>
      <c r="H49" s="225">
        <f t="shared" si="4"/>
        <v>20</v>
      </c>
      <c r="I49" s="225">
        <f>IF(C49="","",VLOOKUP(C49,价格表!B:D,3,0))</f>
        <v>5.27</v>
      </c>
      <c r="J49" s="225">
        <f t="shared" si="5"/>
        <v>105.4</v>
      </c>
      <c r="K49" s="226"/>
    </row>
    <row r="50" ht="25" customHeight="1" spans="1:11">
      <c r="A50" s="223">
        <f t="shared" si="3"/>
        <v>48</v>
      </c>
      <c r="B50" s="223" t="str">
        <f>IF(C50="","",VLOOKUP(C50,价格表!B:E,4,0))</f>
        <v>豆芽类</v>
      </c>
      <c r="C50" s="224" t="s">
        <v>77</v>
      </c>
      <c r="D50" s="224" t="s">
        <v>12</v>
      </c>
      <c r="E50" s="224">
        <v>16</v>
      </c>
      <c r="F50" s="224"/>
      <c r="G50" s="224" t="s">
        <v>28</v>
      </c>
      <c r="H50" s="225">
        <f t="shared" si="4"/>
        <v>16</v>
      </c>
      <c r="I50" s="225">
        <f>IF(C50="","",VLOOKUP(C50,价格表!B:D,3,0))</f>
        <v>1.22</v>
      </c>
      <c r="J50" s="225">
        <f t="shared" si="5"/>
        <v>19.52</v>
      </c>
      <c r="K50" s="226"/>
    </row>
    <row r="51" ht="25" customHeight="1" spans="1:11">
      <c r="A51" s="223">
        <f t="shared" si="3"/>
        <v>49</v>
      </c>
      <c r="B51" s="223" t="str">
        <f>IF(C51="","",VLOOKUP(C51,价格表!B:E,4,0))</f>
        <v>龙老板</v>
      </c>
      <c r="C51" s="224" t="s">
        <v>33</v>
      </c>
      <c r="D51" s="224" t="s">
        <v>12</v>
      </c>
      <c r="E51" s="224">
        <v>13</v>
      </c>
      <c r="F51" s="224"/>
      <c r="G51" s="224" t="s">
        <v>28</v>
      </c>
      <c r="H51" s="225">
        <f t="shared" si="4"/>
        <v>13</v>
      </c>
      <c r="I51" s="225">
        <f>IF(C51="","",VLOOKUP(C51,价格表!B:D,3,0))</f>
        <v>1.13</v>
      </c>
      <c r="J51" s="225">
        <f t="shared" si="5"/>
        <v>14.69</v>
      </c>
      <c r="K51" s="226"/>
    </row>
    <row r="52" ht="25" customHeight="1" spans="1:11">
      <c r="A52" s="223">
        <f t="shared" si="3"/>
        <v>50</v>
      </c>
      <c r="B52" s="223" t="str">
        <f>IF(C52="","",VLOOKUP(C52,价格表!B:E,4,0))</f>
        <v>菌菇类</v>
      </c>
      <c r="C52" s="224" t="s">
        <v>78</v>
      </c>
      <c r="D52" s="224" t="s">
        <v>12</v>
      </c>
      <c r="E52" s="224">
        <v>20</v>
      </c>
      <c r="F52" s="224"/>
      <c r="G52" s="224" t="s">
        <v>28</v>
      </c>
      <c r="H52" s="225">
        <f t="shared" si="4"/>
        <v>20</v>
      </c>
      <c r="I52" s="225">
        <f>IF(C52="","",VLOOKUP(C52,价格表!B:D,3,0))</f>
        <v>7.29</v>
      </c>
      <c r="J52" s="225">
        <f t="shared" si="5"/>
        <v>145.8</v>
      </c>
      <c r="K52" s="226"/>
    </row>
    <row r="53" ht="25" customHeight="1" spans="1:11">
      <c r="A53" s="223">
        <f t="shared" si="3"/>
        <v>51</v>
      </c>
      <c r="B53" s="223" t="str">
        <f>IF(C53="","",VLOOKUP(C53,价格表!B:E,4,0))</f>
        <v>玉米类</v>
      </c>
      <c r="C53" s="224" t="s">
        <v>35</v>
      </c>
      <c r="D53" s="224" t="s">
        <v>12</v>
      </c>
      <c r="E53" s="224">
        <v>30</v>
      </c>
      <c r="F53" s="224"/>
      <c r="G53" s="224" t="s">
        <v>28</v>
      </c>
      <c r="H53" s="225">
        <f t="shared" si="4"/>
        <v>30</v>
      </c>
      <c r="I53" s="225">
        <f>IF(C53="","",VLOOKUP(C53,价格表!B:D,3,0))</f>
        <v>4.05</v>
      </c>
      <c r="J53" s="225">
        <f t="shared" si="5"/>
        <v>121.5</v>
      </c>
      <c r="K53" s="226"/>
    </row>
    <row r="54" ht="25" customHeight="1" spans="1:11">
      <c r="A54" s="223">
        <f t="shared" si="3"/>
        <v>52</v>
      </c>
      <c r="B54" s="223" t="str">
        <f>IF(C54="","",VLOOKUP(C54,价格表!B:E,4,0))</f>
        <v>龙老板</v>
      </c>
      <c r="C54" s="224" t="s">
        <v>11</v>
      </c>
      <c r="D54" s="224" t="s">
        <v>12</v>
      </c>
      <c r="E54" s="224">
        <v>15</v>
      </c>
      <c r="F54" s="224"/>
      <c r="G54" s="224" t="s">
        <v>28</v>
      </c>
      <c r="H54" s="225">
        <f t="shared" si="4"/>
        <v>15</v>
      </c>
      <c r="I54" s="225">
        <f>IF(C54="","",VLOOKUP(C54,价格表!B:D,3,0))</f>
        <v>1.46</v>
      </c>
      <c r="J54" s="225">
        <f t="shared" si="5"/>
        <v>21.9</v>
      </c>
      <c r="K54" s="226"/>
    </row>
    <row r="55" ht="25" customHeight="1" spans="1:11">
      <c r="A55" s="223">
        <f t="shared" si="3"/>
        <v>53</v>
      </c>
      <c r="B55" s="223" t="str">
        <f>IF(C55="","",VLOOKUP(C55,价格表!B:E,4,0))</f>
        <v>龙老板1</v>
      </c>
      <c r="C55" s="224" t="s">
        <v>47</v>
      </c>
      <c r="D55" s="224" t="s">
        <v>12</v>
      </c>
      <c r="E55" s="224">
        <v>9</v>
      </c>
      <c r="F55" s="224"/>
      <c r="G55" s="224" t="s">
        <v>28</v>
      </c>
      <c r="H55" s="225"/>
      <c r="I55" s="225"/>
      <c r="J55" s="225"/>
      <c r="K55" s="226"/>
    </row>
    <row r="56" ht="25" customHeight="1" spans="1:11">
      <c r="A56" s="223">
        <f t="shared" si="3"/>
        <v>54</v>
      </c>
      <c r="B56" s="223" t="str">
        <f>IF(C56="","",VLOOKUP(C56,价格表!B:E,4,0))</f>
        <v>菌菇类</v>
      </c>
      <c r="C56" s="224" t="s">
        <v>25</v>
      </c>
      <c r="D56" s="224" t="s">
        <v>12</v>
      </c>
      <c r="E56" s="224">
        <v>14</v>
      </c>
      <c r="F56" s="224"/>
      <c r="G56" s="224" t="s">
        <v>28</v>
      </c>
      <c r="H56" s="225"/>
      <c r="I56" s="225"/>
      <c r="J56" s="225"/>
      <c r="K56" s="226"/>
    </row>
    <row r="57" ht="25" customHeight="1" spans="1:11">
      <c r="A57" s="223">
        <f t="shared" si="3"/>
        <v>55</v>
      </c>
      <c r="B57" s="223" t="str">
        <f>IF(C57="","",VLOOKUP(C57,价格表!B:E,4,0))</f>
        <v>库存</v>
      </c>
      <c r="C57" s="224" t="s">
        <v>39</v>
      </c>
      <c r="D57" s="224" t="s">
        <v>12</v>
      </c>
      <c r="E57" s="224">
        <v>43</v>
      </c>
      <c r="F57" s="224"/>
      <c r="G57" s="224" t="s">
        <v>28</v>
      </c>
      <c r="H57" s="225">
        <f t="shared" ref="H57:H68" si="6">E57</f>
        <v>43</v>
      </c>
      <c r="I57" s="225">
        <f>IF(C57="","",VLOOKUP(C57,价格表!B:D,3,0))</f>
        <v>2.03</v>
      </c>
      <c r="J57" s="225">
        <f t="shared" ref="J57:J68" si="7">IF(C57="","",H57*I57)</f>
        <v>87.29</v>
      </c>
      <c r="K57" s="226"/>
    </row>
    <row r="58" ht="25" customHeight="1" spans="1:11">
      <c r="A58" s="223">
        <f t="shared" si="3"/>
        <v>56</v>
      </c>
      <c r="B58" s="223" t="str">
        <f>IF(C58="","",VLOOKUP(C58,价格表!B:E,4,0))</f>
        <v>水果</v>
      </c>
      <c r="C58" s="224" t="s">
        <v>79</v>
      </c>
      <c r="D58" s="224" t="s">
        <v>12</v>
      </c>
      <c r="E58" s="224">
        <v>112</v>
      </c>
      <c r="F58" s="224"/>
      <c r="G58" s="224" t="s">
        <v>28</v>
      </c>
      <c r="H58" s="225">
        <f t="shared" si="6"/>
        <v>112</v>
      </c>
      <c r="I58" s="225">
        <f>IF(C58="","",VLOOKUP(C58,价格表!B:D,3,0))</f>
        <v>4.04</v>
      </c>
      <c r="J58" s="225">
        <f t="shared" si="7"/>
        <v>452.48</v>
      </c>
      <c r="K58" s="226"/>
    </row>
    <row r="59" ht="25" customHeight="1" spans="1:11">
      <c r="A59" s="223">
        <f t="shared" si="3"/>
        <v>57</v>
      </c>
      <c r="B59" s="223" t="str">
        <f>IF(C59="","",VLOOKUP(C59,价格表!B:E,4,0))</f>
        <v>水果</v>
      </c>
      <c r="C59" s="224" t="s">
        <v>80</v>
      </c>
      <c r="D59" s="224" t="s">
        <v>12</v>
      </c>
      <c r="E59" s="224">
        <v>6</v>
      </c>
      <c r="F59" s="224"/>
      <c r="G59" s="224" t="s">
        <v>28</v>
      </c>
      <c r="H59" s="225">
        <f t="shared" si="6"/>
        <v>6</v>
      </c>
      <c r="I59" s="225">
        <f>IF(C59="","",VLOOKUP(C59,价格表!B:D,3,0))</f>
        <v>3.24</v>
      </c>
      <c r="J59" s="225">
        <f t="shared" si="7"/>
        <v>19.44</v>
      </c>
      <c r="K59" s="226"/>
    </row>
    <row r="60" ht="25" customHeight="1" spans="1:11">
      <c r="A60" s="223">
        <f t="shared" si="3"/>
        <v>58</v>
      </c>
      <c r="B60" s="223" t="str">
        <f>IF(C60="","",VLOOKUP(C60,价格表!B:E,4,0))</f>
        <v>龙老板1</v>
      </c>
      <c r="C60" s="224" t="s">
        <v>81</v>
      </c>
      <c r="D60" s="224" t="s">
        <v>12</v>
      </c>
      <c r="E60" s="224">
        <v>16</v>
      </c>
      <c r="F60" s="224"/>
      <c r="G60" s="224" t="s">
        <v>28</v>
      </c>
      <c r="H60" s="225">
        <f t="shared" si="6"/>
        <v>16</v>
      </c>
      <c r="I60" s="225">
        <f>IF(C60="","",VLOOKUP(C60,价格表!B:D,3,0))</f>
        <v>2.43</v>
      </c>
      <c r="J60" s="225">
        <f t="shared" si="7"/>
        <v>38.88</v>
      </c>
      <c r="K60" s="226"/>
    </row>
    <row r="61" ht="25" customHeight="1" spans="1:11">
      <c r="A61" s="223">
        <f t="shared" si="3"/>
        <v>59</v>
      </c>
      <c r="B61" s="223" t="str">
        <f>IF(C61="","",VLOOKUP(C61,价格表!B:E,4,0))</f>
        <v>龙老板</v>
      </c>
      <c r="C61" s="224" t="s">
        <v>58</v>
      </c>
      <c r="D61" s="224" t="s">
        <v>12</v>
      </c>
      <c r="E61" s="224">
        <v>31</v>
      </c>
      <c r="F61" s="224"/>
      <c r="G61" s="224" t="s">
        <v>28</v>
      </c>
      <c r="H61" s="225">
        <f t="shared" si="6"/>
        <v>31</v>
      </c>
      <c r="I61" s="225">
        <f>IF(C61="","",VLOOKUP(C61,价格表!B:D,3,0))</f>
        <v>2.03</v>
      </c>
      <c r="J61" s="225">
        <f t="shared" si="7"/>
        <v>62.93</v>
      </c>
      <c r="K61" s="226"/>
    </row>
    <row r="62" ht="25" customHeight="1" spans="1:11">
      <c r="A62" s="223">
        <f t="shared" si="3"/>
        <v>60</v>
      </c>
      <c r="B62" s="223" t="str">
        <f>IF(C62="","",VLOOKUP(C62,价格表!B:E,4,0))</f>
        <v>豆米类</v>
      </c>
      <c r="C62" s="224" t="s">
        <v>82</v>
      </c>
      <c r="D62" s="224" t="s">
        <v>12</v>
      </c>
      <c r="E62" s="224">
        <v>13</v>
      </c>
      <c r="F62" s="224"/>
      <c r="G62" s="224" t="s">
        <v>28</v>
      </c>
      <c r="H62" s="225">
        <f t="shared" si="6"/>
        <v>13</v>
      </c>
      <c r="I62" s="225">
        <f>IF(C62="","",VLOOKUP(C62,价格表!B:D,3,0))</f>
        <v>2.43</v>
      </c>
      <c r="J62" s="225">
        <f t="shared" si="7"/>
        <v>31.59</v>
      </c>
      <c r="K62" s="226"/>
    </row>
    <row r="63" ht="25" customHeight="1" spans="1:11">
      <c r="A63" s="223">
        <f t="shared" si="3"/>
        <v>61</v>
      </c>
      <c r="B63" s="223" t="str">
        <f>IF(C63="","",VLOOKUP(C63,价格表!B:E,4,0))</f>
        <v>龙老板1</v>
      </c>
      <c r="C63" s="224" t="s">
        <v>83</v>
      </c>
      <c r="D63" s="224" t="s">
        <v>12</v>
      </c>
      <c r="E63" s="224">
        <v>2</v>
      </c>
      <c r="F63" s="224"/>
      <c r="G63" s="224" t="s">
        <v>28</v>
      </c>
      <c r="H63" s="225">
        <f t="shared" si="6"/>
        <v>2</v>
      </c>
      <c r="I63" s="225">
        <f>IF(C63="","",VLOOKUP(C63,价格表!B:D,3,0))</f>
        <v>2.43</v>
      </c>
      <c r="J63" s="225">
        <f t="shared" si="7"/>
        <v>4.86</v>
      </c>
      <c r="K63" s="226"/>
    </row>
    <row r="64" ht="25" customHeight="1" spans="1:11">
      <c r="A64" s="223">
        <f t="shared" si="3"/>
        <v>62</v>
      </c>
      <c r="B64" s="223" t="str">
        <f>IF(C64="","",VLOOKUP(C64,价格表!B:E,4,0))</f>
        <v>库存</v>
      </c>
      <c r="C64" s="224" t="s">
        <v>84</v>
      </c>
      <c r="D64" s="224" t="s">
        <v>12</v>
      </c>
      <c r="E64" s="224">
        <v>45</v>
      </c>
      <c r="F64" s="224"/>
      <c r="G64" s="224" t="s">
        <v>28</v>
      </c>
      <c r="H64" s="225">
        <f t="shared" si="6"/>
        <v>45</v>
      </c>
      <c r="I64" s="225">
        <f>IF(C64="","",VLOOKUP(C64,价格表!B:D,3,0))</f>
        <v>1.22</v>
      </c>
      <c r="J64" s="225">
        <f t="shared" si="7"/>
        <v>54.9</v>
      </c>
      <c r="K64" s="226"/>
    </row>
    <row r="65" ht="25" customHeight="1" spans="1:11">
      <c r="A65" s="223">
        <f t="shared" si="3"/>
        <v>63</v>
      </c>
      <c r="B65" s="223" t="str">
        <f>IF(C65="","",VLOOKUP(C65,价格表!B:E,4,0))</f>
        <v>龙老板</v>
      </c>
      <c r="C65" s="224" t="s">
        <v>85</v>
      </c>
      <c r="D65" s="224" t="s">
        <v>12</v>
      </c>
      <c r="E65" s="224">
        <v>26</v>
      </c>
      <c r="F65" s="224"/>
      <c r="G65" s="224" t="s">
        <v>28</v>
      </c>
      <c r="H65" s="225">
        <f t="shared" si="6"/>
        <v>26</v>
      </c>
      <c r="I65" s="225">
        <f>IF(C65="","",VLOOKUP(C65,价格表!B:D,3,0))</f>
        <v>1.62</v>
      </c>
      <c r="J65" s="225">
        <f t="shared" si="7"/>
        <v>42.12</v>
      </c>
      <c r="K65" s="226"/>
    </row>
    <row r="66" ht="25" customHeight="1" spans="1:11">
      <c r="A66" s="223">
        <f t="shared" si="3"/>
        <v>64</v>
      </c>
      <c r="B66" s="223" t="str">
        <f>IF(C66="","",VLOOKUP(C66,价格表!B:E,4,0))</f>
        <v>豆腐</v>
      </c>
      <c r="C66" s="224" t="s">
        <v>86</v>
      </c>
      <c r="D66" s="224" t="s">
        <v>12</v>
      </c>
      <c r="E66" s="224">
        <v>44</v>
      </c>
      <c r="F66" s="224"/>
      <c r="G66" s="224" t="s">
        <v>28</v>
      </c>
      <c r="H66" s="225">
        <f t="shared" si="6"/>
        <v>44</v>
      </c>
      <c r="I66" s="225">
        <f>IF(C66="","",VLOOKUP(C66,价格表!B:D,3,0))</f>
        <v>2.84</v>
      </c>
      <c r="J66" s="225">
        <f t="shared" si="7"/>
        <v>124.96</v>
      </c>
      <c r="K66" s="226"/>
    </row>
    <row r="67" ht="25" customHeight="1" spans="1:11">
      <c r="A67" s="223">
        <f t="shared" si="3"/>
        <v>65</v>
      </c>
      <c r="B67" s="223" t="str">
        <f>IF(C67="","",VLOOKUP(C67,价格表!B:E,4,0))</f>
        <v>龙老板</v>
      </c>
      <c r="C67" s="224" t="s">
        <v>87</v>
      </c>
      <c r="D67" s="224" t="s">
        <v>12</v>
      </c>
      <c r="E67" s="224">
        <v>46</v>
      </c>
      <c r="F67" s="224"/>
      <c r="G67" s="224" t="s">
        <v>28</v>
      </c>
      <c r="H67" s="225">
        <f t="shared" si="6"/>
        <v>46</v>
      </c>
      <c r="I67" s="225">
        <f>IF(C67="","",VLOOKUP(C67,价格表!B:D,3,0))</f>
        <v>2.43</v>
      </c>
      <c r="J67" s="225">
        <f t="shared" si="7"/>
        <v>111.78</v>
      </c>
      <c r="K67" s="226"/>
    </row>
    <row r="68" ht="25" customHeight="1" spans="1:11">
      <c r="A68" s="223">
        <f t="shared" si="3"/>
        <v>66</v>
      </c>
      <c r="B68" s="223" t="str">
        <f>IF(C68="","",VLOOKUP(C68,价格表!B:E,4,0))</f>
        <v>库存</v>
      </c>
      <c r="C68" s="224" t="s">
        <v>88</v>
      </c>
      <c r="D68" s="224" t="s">
        <v>12</v>
      </c>
      <c r="E68" s="224">
        <v>23</v>
      </c>
      <c r="F68" s="224"/>
      <c r="G68" s="224" t="s">
        <v>28</v>
      </c>
      <c r="H68" s="225">
        <f t="shared" si="6"/>
        <v>23</v>
      </c>
      <c r="I68" s="225">
        <f>IF(C68="","",VLOOKUP(C68,价格表!B:D,3,0))</f>
        <v>2.43</v>
      </c>
      <c r="J68" s="225">
        <f t="shared" si="7"/>
        <v>55.89</v>
      </c>
      <c r="K68" s="226"/>
    </row>
    <row r="69" ht="25" customHeight="1" spans="1:11">
      <c r="A69" s="223">
        <f t="shared" ref="A69:A94" si="8">IF(C69="","",ROW()-2)</f>
        <v>67</v>
      </c>
      <c r="B69" s="223" t="str">
        <f>IF(C69="","",VLOOKUP(C69,价格表!B:E,4,0))</f>
        <v>库存</v>
      </c>
      <c r="C69" s="224" t="s">
        <v>71</v>
      </c>
      <c r="D69" s="224" t="s">
        <v>12</v>
      </c>
      <c r="E69" s="224">
        <v>2</v>
      </c>
      <c r="F69" s="224"/>
      <c r="G69" s="224" t="s">
        <v>28</v>
      </c>
      <c r="H69" s="225">
        <f t="shared" ref="H69:H94" si="9">E69</f>
        <v>2</v>
      </c>
      <c r="I69" s="225">
        <f>IF(C69="","",VLOOKUP(C69,价格表!B:D,3,0))</f>
        <v>4.05</v>
      </c>
      <c r="J69" s="225">
        <f t="shared" ref="J69:J94" si="10">IF(C69="","",H69*I69)</f>
        <v>8.1</v>
      </c>
      <c r="K69" s="226"/>
    </row>
    <row r="70" ht="25" customHeight="1" spans="1:11">
      <c r="A70" s="223">
        <f t="shared" si="8"/>
        <v>68</v>
      </c>
      <c r="B70" s="223" t="str">
        <f>IF(C70="","",VLOOKUP(C70,价格表!B:E,4,0))</f>
        <v>蒜类</v>
      </c>
      <c r="C70" s="224" t="s">
        <v>43</v>
      </c>
      <c r="D70" s="224" t="s">
        <v>12</v>
      </c>
      <c r="E70" s="224">
        <v>7</v>
      </c>
      <c r="F70" s="224"/>
      <c r="G70" s="224" t="s">
        <v>28</v>
      </c>
      <c r="H70" s="225">
        <f t="shared" si="9"/>
        <v>7</v>
      </c>
      <c r="I70" s="225">
        <f>IF(C70="","",VLOOKUP(C70,价格表!B:D,3,0))</f>
        <v>4.86</v>
      </c>
      <c r="J70" s="225">
        <f t="shared" si="10"/>
        <v>34.02</v>
      </c>
      <c r="K70" s="226"/>
    </row>
    <row r="71" ht="25" customHeight="1" spans="1:11">
      <c r="A71" s="223">
        <f t="shared" si="8"/>
        <v>69</v>
      </c>
      <c r="B71" s="223" t="str">
        <f>IF(C71="","",VLOOKUP(C71,价格表!B:E,4,0))</f>
        <v>龙老板1</v>
      </c>
      <c r="C71" s="224" t="s">
        <v>45</v>
      </c>
      <c r="D71" s="224" t="s">
        <v>12</v>
      </c>
      <c r="E71" s="224">
        <v>4</v>
      </c>
      <c r="F71" s="224"/>
      <c r="G71" s="224" t="s">
        <v>28</v>
      </c>
      <c r="H71" s="225">
        <f t="shared" si="9"/>
        <v>4</v>
      </c>
      <c r="I71" s="225">
        <f>IF(C71="","",VLOOKUP(C71,价格表!B:D,3,0))</f>
        <v>2.43</v>
      </c>
      <c r="J71" s="225">
        <f t="shared" si="10"/>
        <v>9.72</v>
      </c>
      <c r="K71" s="226"/>
    </row>
    <row r="72" ht="25" customHeight="1" spans="1:11">
      <c r="A72" s="223">
        <f t="shared" si="8"/>
        <v>70</v>
      </c>
      <c r="B72" s="223" t="str">
        <f>IF(C72="","",VLOOKUP(C72,价格表!B:E,4,0))</f>
        <v>龙老板2</v>
      </c>
      <c r="C72" s="224" t="s">
        <v>89</v>
      </c>
      <c r="D72" s="224" t="s">
        <v>12</v>
      </c>
      <c r="E72" s="224">
        <v>53</v>
      </c>
      <c r="F72" s="224"/>
      <c r="G72" s="224" t="s">
        <v>28</v>
      </c>
      <c r="H72" s="225">
        <f t="shared" si="9"/>
        <v>53</v>
      </c>
      <c r="I72" s="225">
        <f>IF(C72="","",VLOOKUP(C72,价格表!B:D,3,0))</f>
        <v>2.03</v>
      </c>
      <c r="J72" s="225">
        <f t="shared" si="10"/>
        <v>107.59</v>
      </c>
      <c r="K72" s="226"/>
    </row>
    <row r="73" ht="25" customHeight="1" spans="1:11">
      <c r="A73" s="223">
        <f t="shared" si="8"/>
        <v>71</v>
      </c>
      <c r="B73" s="223" t="str">
        <f>IF(C73="","",VLOOKUP(C73,价格表!B:E,4,0))</f>
        <v>龙老板1</v>
      </c>
      <c r="C73" s="224" t="s">
        <v>90</v>
      </c>
      <c r="D73" s="224" t="s">
        <v>12</v>
      </c>
      <c r="E73" s="224">
        <v>45</v>
      </c>
      <c r="F73" s="224"/>
      <c r="G73" s="224" t="s">
        <v>28</v>
      </c>
      <c r="H73" s="225">
        <f t="shared" si="9"/>
        <v>45</v>
      </c>
      <c r="I73" s="225">
        <f>IF(C73="","",VLOOKUP(C73,价格表!B:D,3,0))</f>
        <v>1.36</v>
      </c>
      <c r="J73" s="225">
        <f t="shared" si="10"/>
        <v>61.2</v>
      </c>
      <c r="K73" s="226"/>
    </row>
    <row r="74" ht="25" customHeight="1" spans="1:11">
      <c r="A74" s="223">
        <f t="shared" si="8"/>
        <v>72</v>
      </c>
      <c r="B74" s="223" t="str">
        <f>IF(C74="","",VLOOKUP(C74,价格表!B:E,4,0))</f>
        <v>水果</v>
      </c>
      <c r="C74" s="224" t="s">
        <v>91</v>
      </c>
      <c r="D74" s="224" t="s">
        <v>12</v>
      </c>
      <c r="E74" s="224">
        <v>65</v>
      </c>
      <c r="F74" s="224"/>
      <c r="G74" s="224" t="s">
        <v>28</v>
      </c>
      <c r="H74" s="225">
        <f t="shared" si="9"/>
        <v>65</v>
      </c>
      <c r="I74" s="225">
        <f>IF(C74="","",VLOOKUP(C74,价格表!B:D,3,0))</f>
        <v>8.1</v>
      </c>
      <c r="J74" s="225">
        <f t="shared" si="10"/>
        <v>526.5</v>
      </c>
      <c r="K74" s="226"/>
    </row>
    <row r="75" ht="25" customHeight="1" spans="1:11">
      <c r="A75" s="223">
        <f t="shared" si="8"/>
        <v>73</v>
      </c>
      <c r="B75" s="223" t="str">
        <f>IF(C75="","",VLOOKUP(C75,价格表!B:E,4,0))</f>
        <v>龙老板</v>
      </c>
      <c r="C75" s="224" t="s">
        <v>59</v>
      </c>
      <c r="D75" s="224" t="s">
        <v>12</v>
      </c>
      <c r="E75" s="224">
        <v>15</v>
      </c>
      <c r="F75" s="224"/>
      <c r="G75" s="224" t="s">
        <v>28</v>
      </c>
      <c r="H75" s="225">
        <f t="shared" si="9"/>
        <v>15</v>
      </c>
      <c r="I75" s="225">
        <f>IF(C75="","",VLOOKUP(C75,价格表!B:D,3,0))</f>
        <v>2.03</v>
      </c>
      <c r="J75" s="225">
        <f t="shared" si="10"/>
        <v>30.45</v>
      </c>
      <c r="K75" s="226"/>
    </row>
    <row r="76" ht="25" customHeight="1" spans="1:11">
      <c r="A76" s="223">
        <f t="shared" si="8"/>
        <v>74</v>
      </c>
      <c r="B76" s="223" t="str">
        <f>IF(C76="","",VLOOKUP(C76,价格表!B:E,4,0))</f>
        <v>龙老板</v>
      </c>
      <c r="C76" s="224" t="s">
        <v>92</v>
      </c>
      <c r="D76" s="224" t="s">
        <v>12</v>
      </c>
      <c r="E76" s="224">
        <v>6</v>
      </c>
      <c r="F76" s="224"/>
      <c r="G76" s="224" t="s">
        <v>28</v>
      </c>
      <c r="H76" s="225">
        <f t="shared" si="9"/>
        <v>6</v>
      </c>
      <c r="I76" s="225">
        <f>IF(C76="","",VLOOKUP(C76,价格表!B:D,3,0))</f>
        <v>1.62</v>
      </c>
      <c r="J76" s="225">
        <f t="shared" si="10"/>
        <v>9.72</v>
      </c>
      <c r="K76" s="226"/>
    </row>
    <row r="77" ht="25" customHeight="1" spans="1:11">
      <c r="A77" s="223">
        <f t="shared" si="8"/>
        <v>75</v>
      </c>
      <c r="B77" s="223" t="str">
        <f>IF(C77="","",VLOOKUP(C77,价格表!B:E,4,0))</f>
        <v>龙老板1</v>
      </c>
      <c r="C77" s="224" t="s">
        <v>31</v>
      </c>
      <c r="D77" s="224" t="s">
        <v>12</v>
      </c>
      <c r="E77" s="224">
        <v>30</v>
      </c>
      <c r="F77" s="224"/>
      <c r="G77" s="224" t="s">
        <v>28</v>
      </c>
      <c r="H77" s="225">
        <f t="shared" si="9"/>
        <v>30</v>
      </c>
      <c r="I77" s="225">
        <f>IF(C77="","",VLOOKUP(C77,价格表!B:D,3,0))</f>
        <v>4.05</v>
      </c>
      <c r="J77" s="225">
        <f t="shared" si="10"/>
        <v>121.5</v>
      </c>
      <c r="K77" s="226"/>
    </row>
    <row r="78" ht="25" customHeight="1" spans="1:11">
      <c r="A78" s="223">
        <f t="shared" si="8"/>
        <v>76</v>
      </c>
      <c r="B78" s="223" t="str">
        <f>IF(C78="","",VLOOKUP(C78,价格表!B:E,4,0))</f>
        <v>龙老板</v>
      </c>
      <c r="C78" s="224" t="s">
        <v>93</v>
      </c>
      <c r="D78" s="224" t="s">
        <v>12</v>
      </c>
      <c r="E78" s="224">
        <v>1</v>
      </c>
      <c r="F78" s="224"/>
      <c r="G78" s="224" t="s">
        <v>28</v>
      </c>
      <c r="H78" s="225">
        <f t="shared" si="9"/>
        <v>1</v>
      </c>
      <c r="I78" s="225">
        <f>IF(C78="","",VLOOKUP(C78,价格表!B:D,3,0))</f>
        <v>9.72</v>
      </c>
      <c r="J78" s="225">
        <f t="shared" si="10"/>
        <v>9.72</v>
      </c>
      <c r="K78" s="226"/>
    </row>
    <row r="79" ht="25" customHeight="1" spans="1:11">
      <c r="A79" s="223">
        <f t="shared" si="8"/>
        <v>77</v>
      </c>
      <c r="B79" s="223" t="str">
        <f>IF(C79="","",VLOOKUP(C79,价格表!B:E,4,0))</f>
        <v>库存</v>
      </c>
      <c r="C79" s="224" t="s">
        <v>56</v>
      </c>
      <c r="D79" s="224" t="s">
        <v>12</v>
      </c>
      <c r="E79" s="224">
        <v>134</v>
      </c>
      <c r="F79" s="224"/>
      <c r="G79" s="224" t="s">
        <v>26</v>
      </c>
      <c r="H79" s="225">
        <f t="shared" si="9"/>
        <v>134</v>
      </c>
      <c r="I79" s="225">
        <f>IF(C79="","",VLOOKUP(C79,价格表!B:D,3,0))</f>
        <v>1.22</v>
      </c>
      <c r="J79" s="225">
        <f t="shared" si="10"/>
        <v>163.48</v>
      </c>
      <c r="K79" s="226"/>
    </row>
    <row r="80" ht="25" customHeight="1" spans="1:11">
      <c r="A80" s="223">
        <f t="shared" si="8"/>
        <v>78</v>
      </c>
      <c r="B80" s="223" t="str">
        <f>IF(C80="","",VLOOKUP(C80,价格表!B:E,4,0))</f>
        <v>龙老板</v>
      </c>
      <c r="C80" s="224" t="s">
        <v>29</v>
      </c>
      <c r="D80" s="224" t="s">
        <v>12</v>
      </c>
      <c r="E80" s="224">
        <v>39</v>
      </c>
      <c r="F80" s="224"/>
      <c r="G80" s="224" t="s">
        <v>26</v>
      </c>
      <c r="H80" s="225">
        <f t="shared" si="9"/>
        <v>39</v>
      </c>
      <c r="I80" s="225">
        <f>IF(C80="","",VLOOKUP(C80,价格表!B:D,3,0))</f>
        <v>2.03</v>
      </c>
      <c r="J80" s="225">
        <f t="shared" si="10"/>
        <v>79.17</v>
      </c>
      <c r="K80" s="226"/>
    </row>
    <row r="81" ht="25" customHeight="1" spans="1:11">
      <c r="A81" s="223">
        <f t="shared" si="8"/>
        <v>79</v>
      </c>
      <c r="B81" s="223" t="str">
        <f>IF(C81="","",VLOOKUP(C81,价格表!B:E,4,0))</f>
        <v>菌菇类</v>
      </c>
      <c r="C81" s="224" t="s">
        <v>72</v>
      </c>
      <c r="D81" s="224" t="s">
        <v>12</v>
      </c>
      <c r="E81" s="224">
        <v>48</v>
      </c>
      <c r="F81" s="224"/>
      <c r="G81" s="224" t="s">
        <v>26</v>
      </c>
      <c r="H81" s="225">
        <f t="shared" si="9"/>
        <v>48</v>
      </c>
      <c r="I81" s="225">
        <f>IF(C81="","",VLOOKUP(C81,价格表!B:D,3,0))</f>
        <v>5.27</v>
      </c>
      <c r="J81" s="225">
        <f t="shared" si="10"/>
        <v>252.96</v>
      </c>
      <c r="K81" s="226"/>
    </row>
    <row r="82" ht="25" customHeight="1" spans="1:11">
      <c r="A82" s="223">
        <f t="shared" si="8"/>
        <v>80</v>
      </c>
      <c r="B82" s="223" t="str">
        <f>IF(C82="","",VLOOKUP(C82,价格表!B:E,4,0))</f>
        <v>豆芽类</v>
      </c>
      <c r="C82" s="224" t="s">
        <v>77</v>
      </c>
      <c r="D82" s="224" t="s">
        <v>12</v>
      </c>
      <c r="E82" s="224">
        <v>35</v>
      </c>
      <c r="F82" s="224"/>
      <c r="G82" s="224" t="s">
        <v>26</v>
      </c>
      <c r="H82" s="225">
        <f t="shared" si="9"/>
        <v>35</v>
      </c>
      <c r="I82" s="225">
        <f>IF(C82="","",VLOOKUP(C82,价格表!B:D,3,0))</f>
        <v>1.22</v>
      </c>
      <c r="J82" s="225">
        <f t="shared" si="10"/>
        <v>42.7</v>
      </c>
      <c r="K82" s="226"/>
    </row>
    <row r="83" ht="25" customHeight="1" spans="1:11">
      <c r="A83" s="223">
        <f t="shared" si="8"/>
        <v>81</v>
      </c>
      <c r="B83" s="223" t="str">
        <f>IF(C83="","",VLOOKUP(C83,价格表!B:E,4,0))</f>
        <v>龙老板</v>
      </c>
      <c r="C83" s="224" t="s">
        <v>33</v>
      </c>
      <c r="D83" s="224" t="s">
        <v>12</v>
      </c>
      <c r="E83" s="224">
        <v>34</v>
      </c>
      <c r="F83" s="224"/>
      <c r="G83" s="224" t="s">
        <v>26</v>
      </c>
      <c r="H83" s="225">
        <f t="shared" si="9"/>
        <v>34</v>
      </c>
      <c r="I83" s="225">
        <f>IF(C83="","",VLOOKUP(C83,价格表!B:D,3,0))</f>
        <v>1.13</v>
      </c>
      <c r="J83" s="225">
        <f t="shared" si="10"/>
        <v>38.42</v>
      </c>
      <c r="K83" s="226"/>
    </row>
    <row r="84" ht="25" customHeight="1" spans="1:11">
      <c r="A84" s="223">
        <f t="shared" si="8"/>
        <v>82</v>
      </c>
      <c r="B84" s="223" t="str">
        <f>IF(C84="","",VLOOKUP(C84,价格表!B:E,4,0))</f>
        <v>菌菇类</v>
      </c>
      <c r="C84" s="224" t="s">
        <v>78</v>
      </c>
      <c r="D84" s="224" t="s">
        <v>12</v>
      </c>
      <c r="E84" s="224">
        <v>58</v>
      </c>
      <c r="F84" s="224"/>
      <c r="G84" s="224" t="s">
        <v>26</v>
      </c>
      <c r="H84" s="225">
        <f t="shared" si="9"/>
        <v>58</v>
      </c>
      <c r="I84" s="225">
        <f>IF(C84="","",VLOOKUP(C84,价格表!B:D,3,0))</f>
        <v>7.29</v>
      </c>
      <c r="J84" s="225">
        <f t="shared" si="10"/>
        <v>422.82</v>
      </c>
      <c r="K84" s="226"/>
    </row>
    <row r="85" ht="25" customHeight="1" spans="1:11">
      <c r="A85" s="223">
        <f t="shared" si="8"/>
        <v>83</v>
      </c>
      <c r="B85" s="223" t="str">
        <f>IF(C85="","",VLOOKUP(C85,价格表!B:E,4,0))</f>
        <v>玉米类</v>
      </c>
      <c r="C85" s="224" t="s">
        <v>35</v>
      </c>
      <c r="D85" s="224" t="s">
        <v>12</v>
      </c>
      <c r="E85" s="224">
        <v>97</v>
      </c>
      <c r="F85" s="224"/>
      <c r="G85" s="224" t="s">
        <v>26</v>
      </c>
      <c r="H85" s="225">
        <f t="shared" si="9"/>
        <v>97</v>
      </c>
      <c r="I85" s="225">
        <f>IF(C85="","",VLOOKUP(C85,价格表!B:D,3,0))</f>
        <v>4.05</v>
      </c>
      <c r="J85" s="225">
        <f t="shared" si="10"/>
        <v>392.85</v>
      </c>
      <c r="K85" s="226"/>
    </row>
    <row r="86" ht="25" customHeight="1" spans="1:11">
      <c r="A86" s="223">
        <f t="shared" si="8"/>
        <v>84</v>
      </c>
      <c r="B86" s="223" t="str">
        <f>IF(C86="","",VLOOKUP(C86,价格表!B:E,4,0))</f>
        <v>龙老板</v>
      </c>
      <c r="C86" s="224" t="s">
        <v>11</v>
      </c>
      <c r="D86" s="224" t="s">
        <v>12</v>
      </c>
      <c r="E86" s="224">
        <v>53</v>
      </c>
      <c r="F86" s="224"/>
      <c r="G86" s="224" t="s">
        <v>26</v>
      </c>
      <c r="H86" s="225">
        <f t="shared" si="9"/>
        <v>53</v>
      </c>
      <c r="I86" s="225">
        <f>IF(C86="","",VLOOKUP(C86,价格表!B:D,3,0))</f>
        <v>1.46</v>
      </c>
      <c r="J86" s="225">
        <f t="shared" si="10"/>
        <v>77.38</v>
      </c>
      <c r="K86" s="226"/>
    </row>
    <row r="87" ht="25" customHeight="1" spans="1:11">
      <c r="A87" s="223">
        <f t="shared" si="8"/>
        <v>85</v>
      </c>
      <c r="B87" s="223" t="str">
        <f>IF(C87="","",VLOOKUP(C87,价格表!B:E,4,0))</f>
        <v>龙老板1</v>
      </c>
      <c r="C87" s="224" t="s">
        <v>47</v>
      </c>
      <c r="D87" s="224" t="s">
        <v>12</v>
      </c>
      <c r="E87" s="224">
        <v>18</v>
      </c>
      <c r="F87" s="224"/>
      <c r="G87" s="224" t="s">
        <v>26</v>
      </c>
      <c r="H87" s="225">
        <f t="shared" si="9"/>
        <v>18</v>
      </c>
      <c r="I87" s="225">
        <f>IF(C87="","",VLOOKUP(C87,价格表!B:D,3,0))</f>
        <v>2.84</v>
      </c>
      <c r="J87" s="225">
        <f t="shared" si="10"/>
        <v>51.12</v>
      </c>
      <c r="K87" s="226"/>
    </row>
    <row r="88" ht="25" customHeight="1" spans="1:11">
      <c r="A88" s="223">
        <f t="shared" si="8"/>
        <v>86</v>
      </c>
      <c r="B88" s="223" t="str">
        <f>IF(C88="","",VLOOKUP(C88,价格表!B:E,4,0))</f>
        <v>菌菇类</v>
      </c>
      <c r="C88" s="224" t="s">
        <v>25</v>
      </c>
      <c r="D88" s="224" t="s">
        <v>12</v>
      </c>
      <c r="E88" s="224">
        <v>34</v>
      </c>
      <c r="F88" s="224"/>
      <c r="G88" s="224" t="s">
        <v>26</v>
      </c>
      <c r="H88" s="225">
        <f t="shared" si="9"/>
        <v>34</v>
      </c>
      <c r="I88" s="225">
        <f>IF(C88="","",VLOOKUP(C88,价格表!B:D,3,0))</f>
        <v>4.86</v>
      </c>
      <c r="J88" s="225">
        <f t="shared" si="10"/>
        <v>165.24</v>
      </c>
      <c r="K88" s="226"/>
    </row>
    <row r="89" ht="25" customHeight="1" spans="1:11">
      <c r="A89" s="223">
        <f t="shared" si="8"/>
        <v>87</v>
      </c>
      <c r="B89" s="223" t="str">
        <f>IF(C89="","",VLOOKUP(C89,价格表!B:E,4,0))</f>
        <v>库存</v>
      </c>
      <c r="C89" s="224" t="s">
        <v>39</v>
      </c>
      <c r="D89" s="224" t="s">
        <v>12</v>
      </c>
      <c r="E89" s="224">
        <v>162</v>
      </c>
      <c r="F89" s="224"/>
      <c r="G89" s="224" t="s">
        <v>26</v>
      </c>
      <c r="H89" s="225">
        <f t="shared" si="9"/>
        <v>162</v>
      </c>
      <c r="I89" s="225">
        <f>IF(C89="","",VLOOKUP(C89,价格表!B:D,3,0))</f>
        <v>2.03</v>
      </c>
      <c r="J89" s="225">
        <f t="shared" si="10"/>
        <v>328.86</v>
      </c>
      <c r="K89" s="226"/>
    </row>
    <row r="90" ht="25" customHeight="1" spans="1:11">
      <c r="A90" s="223">
        <f t="shared" si="8"/>
        <v>88</v>
      </c>
      <c r="B90" s="223" t="str">
        <f>IF(C90="","",VLOOKUP(C90,价格表!B:E,4,0))</f>
        <v>水果</v>
      </c>
      <c r="C90" s="224" t="s">
        <v>79</v>
      </c>
      <c r="D90" s="224" t="s">
        <v>12</v>
      </c>
      <c r="E90" s="224">
        <v>420</v>
      </c>
      <c r="F90" s="224" t="s">
        <v>94</v>
      </c>
      <c r="G90" s="224" t="s">
        <v>26</v>
      </c>
      <c r="H90" s="225">
        <f t="shared" si="9"/>
        <v>420</v>
      </c>
      <c r="I90" s="225">
        <f>IF(C90="","",VLOOKUP(C90,价格表!B:D,3,0))</f>
        <v>4.04</v>
      </c>
      <c r="J90" s="225">
        <f t="shared" si="10"/>
        <v>1696.8</v>
      </c>
      <c r="K90" s="226"/>
    </row>
    <row r="91" ht="25" customHeight="1" spans="1:11">
      <c r="A91" s="223">
        <f t="shared" si="8"/>
        <v>89</v>
      </c>
      <c r="B91" s="223" t="str">
        <f>IF(C91="","",VLOOKUP(C91,价格表!B:E,4,0))</f>
        <v>水果</v>
      </c>
      <c r="C91" s="224" t="s">
        <v>80</v>
      </c>
      <c r="D91" s="224" t="s">
        <v>12</v>
      </c>
      <c r="E91" s="224">
        <v>24</v>
      </c>
      <c r="F91" s="224"/>
      <c r="G91" s="224" t="s">
        <v>26</v>
      </c>
      <c r="H91" s="225">
        <f t="shared" si="9"/>
        <v>24</v>
      </c>
      <c r="I91" s="225">
        <f>IF(C91="","",VLOOKUP(C91,价格表!B:D,3,0))</f>
        <v>3.24</v>
      </c>
      <c r="J91" s="225">
        <f t="shared" si="10"/>
        <v>77.76</v>
      </c>
      <c r="K91" s="226"/>
    </row>
    <row r="92" ht="25" customHeight="1" spans="1:11">
      <c r="A92" s="223">
        <f t="shared" si="8"/>
        <v>90</v>
      </c>
      <c r="B92" s="223" t="str">
        <f>IF(C92="","",VLOOKUP(C92,价格表!B:E,4,0))</f>
        <v>龙老板1</v>
      </c>
      <c r="C92" s="224" t="s">
        <v>81</v>
      </c>
      <c r="D92" s="224" t="s">
        <v>12</v>
      </c>
      <c r="E92" s="224">
        <v>25</v>
      </c>
      <c r="F92" s="224" t="s">
        <v>95</v>
      </c>
      <c r="G92" s="224" t="s">
        <v>26</v>
      </c>
      <c r="H92" s="225">
        <f t="shared" si="9"/>
        <v>25</v>
      </c>
      <c r="I92" s="225">
        <f>IF(C92="","",VLOOKUP(C92,价格表!B:D,3,0))</f>
        <v>2.43</v>
      </c>
      <c r="J92" s="225">
        <f t="shared" si="10"/>
        <v>60.75</v>
      </c>
      <c r="K92" s="226"/>
    </row>
    <row r="93" ht="25" customHeight="1" spans="1:11">
      <c r="A93" s="223">
        <f t="shared" si="8"/>
        <v>91</v>
      </c>
      <c r="B93" s="223" t="str">
        <f>IF(C93="","",VLOOKUP(C93,价格表!B:E,4,0))</f>
        <v>菌菇类</v>
      </c>
      <c r="C93" s="224" t="s">
        <v>72</v>
      </c>
      <c r="D93" s="224" t="s">
        <v>12</v>
      </c>
      <c r="E93" s="224">
        <v>5</v>
      </c>
      <c r="F93" s="224" t="s">
        <v>95</v>
      </c>
      <c r="G93" s="224" t="s">
        <v>26</v>
      </c>
      <c r="H93" s="225">
        <f t="shared" si="9"/>
        <v>5</v>
      </c>
      <c r="I93" s="225">
        <f>IF(C93="","",VLOOKUP(C93,价格表!B:D,3,0))</f>
        <v>5.27</v>
      </c>
      <c r="J93" s="225">
        <f t="shared" si="10"/>
        <v>26.35</v>
      </c>
      <c r="K93" s="226"/>
    </row>
    <row r="94" ht="25" customHeight="1" spans="1:11">
      <c r="A94" s="223">
        <f t="shared" ref="A94:A157" si="11">IF(C94="","",ROW()-2)</f>
        <v>92</v>
      </c>
      <c r="B94" s="223" t="str">
        <f>IF(C94="","",VLOOKUP(C94,价格表!B:E,4,0))</f>
        <v>库存</v>
      </c>
      <c r="C94" s="224" t="s">
        <v>88</v>
      </c>
      <c r="D94" s="224" t="s">
        <v>12</v>
      </c>
      <c r="E94" s="224">
        <v>43</v>
      </c>
      <c r="F94" s="224"/>
      <c r="G94" s="224" t="s">
        <v>26</v>
      </c>
      <c r="H94" s="225">
        <f t="shared" ref="H94:H157" si="12">E94</f>
        <v>43</v>
      </c>
      <c r="I94" s="225">
        <f>IF(C94="","",VLOOKUP(C94,价格表!B:D,3,0))</f>
        <v>2.43</v>
      </c>
      <c r="J94" s="225">
        <f t="shared" ref="J94:J157" si="13">IF(C94="","",H94*I94)</f>
        <v>104.49</v>
      </c>
      <c r="K94" s="226"/>
    </row>
    <row r="95" ht="25" customHeight="1" spans="1:11">
      <c r="A95" s="223">
        <f t="shared" si="11"/>
        <v>93</v>
      </c>
      <c r="B95" s="223" t="str">
        <f>IF(C95="","",VLOOKUP(C95,价格表!B:E,4,0))</f>
        <v>库存</v>
      </c>
      <c r="C95" s="224" t="s">
        <v>96</v>
      </c>
      <c r="D95" s="224" t="s">
        <v>12</v>
      </c>
      <c r="E95" s="224">
        <v>3</v>
      </c>
      <c r="F95" s="224" t="s">
        <v>95</v>
      </c>
      <c r="G95" s="224" t="s">
        <v>26</v>
      </c>
      <c r="H95" s="225">
        <f t="shared" si="12"/>
        <v>3</v>
      </c>
      <c r="I95" s="225">
        <f>IF(C95="","",VLOOKUP(C95,价格表!B:D,3,0))</f>
        <v>3.24</v>
      </c>
      <c r="J95" s="225">
        <f t="shared" si="13"/>
        <v>9.72</v>
      </c>
      <c r="K95" s="226"/>
    </row>
    <row r="96" ht="25" customHeight="1" spans="1:11">
      <c r="A96" s="223">
        <f t="shared" si="11"/>
        <v>94</v>
      </c>
      <c r="B96" s="223" t="str">
        <f>IF(C96="","",VLOOKUP(C96,价格表!B:E,4,0))</f>
        <v>豆米类</v>
      </c>
      <c r="C96" s="224" t="s">
        <v>82</v>
      </c>
      <c r="D96" s="224" t="s">
        <v>12</v>
      </c>
      <c r="E96" s="224">
        <v>38</v>
      </c>
      <c r="F96" s="224"/>
      <c r="G96" s="224" t="s">
        <v>26</v>
      </c>
      <c r="H96" s="225">
        <f t="shared" si="12"/>
        <v>38</v>
      </c>
      <c r="I96" s="225">
        <f>IF(C96="","",VLOOKUP(C96,价格表!B:D,3,0))</f>
        <v>2.43</v>
      </c>
      <c r="J96" s="225">
        <f t="shared" si="13"/>
        <v>92.34</v>
      </c>
      <c r="K96" s="226"/>
    </row>
    <row r="97" ht="25" customHeight="1" spans="1:11">
      <c r="A97" s="223">
        <f t="shared" si="11"/>
        <v>95</v>
      </c>
      <c r="B97" s="223" t="str">
        <f>IF(C97="","",VLOOKUP(C97,价格表!B:E,4,0))</f>
        <v>龙老板</v>
      </c>
      <c r="C97" s="224" t="s">
        <v>58</v>
      </c>
      <c r="D97" s="224" t="s">
        <v>12</v>
      </c>
      <c r="E97" s="224">
        <v>58</v>
      </c>
      <c r="F97" s="224"/>
      <c r="G97" s="224" t="s">
        <v>26</v>
      </c>
      <c r="H97" s="225">
        <f t="shared" si="12"/>
        <v>58</v>
      </c>
      <c r="I97" s="225">
        <f>IF(C97="","",VLOOKUP(C97,价格表!B:D,3,0))</f>
        <v>2.03</v>
      </c>
      <c r="J97" s="225">
        <f t="shared" si="13"/>
        <v>117.74</v>
      </c>
      <c r="K97" s="226"/>
    </row>
    <row r="98" ht="25" customHeight="1" spans="1:11">
      <c r="A98" s="223">
        <f t="shared" si="11"/>
        <v>96</v>
      </c>
      <c r="B98" s="223" t="str">
        <f>IF(C98="","",VLOOKUP(C98,价格表!B:E,4,0))</f>
        <v>龙老板1</v>
      </c>
      <c r="C98" s="224" t="s">
        <v>83</v>
      </c>
      <c r="D98" s="224" t="s">
        <v>12</v>
      </c>
      <c r="E98" s="224">
        <v>4</v>
      </c>
      <c r="F98" s="224"/>
      <c r="G98" s="224" t="s">
        <v>26</v>
      </c>
      <c r="H98" s="225">
        <f t="shared" si="12"/>
        <v>4</v>
      </c>
      <c r="I98" s="225">
        <f>IF(C98="","",VLOOKUP(C98,价格表!B:D,3,0))</f>
        <v>2.43</v>
      </c>
      <c r="J98" s="225">
        <f t="shared" si="13"/>
        <v>9.72</v>
      </c>
      <c r="K98" s="226"/>
    </row>
    <row r="99" ht="25" customHeight="1" spans="1:11">
      <c r="A99" s="223">
        <f t="shared" si="11"/>
        <v>97</v>
      </c>
      <c r="B99" s="223" t="str">
        <f>IF(C99="","",VLOOKUP(C99,价格表!B:E,4,0))</f>
        <v>库存</v>
      </c>
      <c r="C99" s="224" t="s">
        <v>84</v>
      </c>
      <c r="D99" s="224" t="s">
        <v>12</v>
      </c>
      <c r="E99" s="224">
        <v>172</v>
      </c>
      <c r="F99" s="224"/>
      <c r="G99" s="224" t="s">
        <v>26</v>
      </c>
      <c r="H99" s="225">
        <f t="shared" si="12"/>
        <v>172</v>
      </c>
      <c r="I99" s="225">
        <f>IF(C99="","",VLOOKUP(C99,价格表!B:D,3,0))</f>
        <v>1.22</v>
      </c>
      <c r="J99" s="225">
        <f t="shared" si="13"/>
        <v>209.84</v>
      </c>
      <c r="K99" s="226"/>
    </row>
    <row r="100" ht="25" customHeight="1" spans="1:11">
      <c r="A100" s="223">
        <f t="shared" si="11"/>
        <v>98</v>
      </c>
      <c r="B100" s="223" t="str">
        <f>IF(C100="","",VLOOKUP(C100,价格表!B:E,4,0))</f>
        <v>龙老板</v>
      </c>
      <c r="C100" s="224" t="s">
        <v>85</v>
      </c>
      <c r="D100" s="224" t="s">
        <v>12</v>
      </c>
      <c r="E100" s="224">
        <v>83</v>
      </c>
      <c r="F100" s="224"/>
      <c r="G100" s="224" t="s">
        <v>26</v>
      </c>
      <c r="H100" s="225">
        <f t="shared" si="12"/>
        <v>83</v>
      </c>
      <c r="I100" s="225">
        <f>IF(C100="","",VLOOKUP(C100,价格表!B:D,3,0))</f>
        <v>1.62</v>
      </c>
      <c r="J100" s="225">
        <f t="shared" si="13"/>
        <v>134.46</v>
      </c>
      <c r="K100" s="226"/>
    </row>
    <row r="101" ht="25" customHeight="1" spans="1:11">
      <c r="A101" s="223">
        <f t="shared" si="11"/>
        <v>99</v>
      </c>
      <c r="B101" s="223" t="str">
        <f>IF(C101="","",VLOOKUP(C101,价格表!B:E,4,0))</f>
        <v>豆腐</v>
      </c>
      <c r="C101" s="224" t="s">
        <v>86</v>
      </c>
      <c r="D101" s="224" t="s">
        <v>12</v>
      </c>
      <c r="E101" s="224">
        <v>97</v>
      </c>
      <c r="F101" s="224"/>
      <c r="G101" s="224" t="s">
        <v>26</v>
      </c>
      <c r="H101" s="225">
        <f t="shared" si="12"/>
        <v>97</v>
      </c>
      <c r="I101" s="225">
        <f>IF(C101="","",VLOOKUP(C101,价格表!B:D,3,0))</f>
        <v>2.84</v>
      </c>
      <c r="J101" s="225">
        <f t="shared" si="13"/>
        <v>275.48</v>
      </c>
      <c r="K101" s="226"/>
    </row>
    <row r="102" ht="25" customHeight="1" spans="1:11">
      <c r="A102" s="223">
        <f t="shared" si="11"/>
        <v>100</v>
      </c>
      <c r="B102" s="223" t="str">
        <f>IF(C102="","",VLOOKUP(C102,价格表!B:E,4,0))</f>
        <v>龙老板2</v>
      </c>
      <c r="C102" s="224" t="s">
        <v>89</v>
      </c>
      <c r="D102" s="224" t="s">
        <v>12</v>
      </c>
      <c r="E102" s="224">
        <v>178</v>
      </c>
      <c r="F102" s="224"/>
      <c r="G102" s="224" t="s">
        <v>26</v>
      </c>
      <c r="H102" s="225">
        <f t="shared" si="12"/>
        <v>178</v>
      </c>
      <c r="I102" s="225">
        <f>IF(C102="","",VLOOKUP(C102,价格表!B:D,3,0))</f>
        <v>2.03</v>
      </c>
      <c r="J102" s="225">
        <f t="shared" si="13"/>
        <v>361.34</v>
      </c>
      <c r="K102" s="226"/>
    </row>
    <row r="103" ht="25" customHeight="1" spans="1:11">
      <c r="A103" s="223">
        <f t="shared" si="11"/>
        <v>101</v>
      </c>
      <c r="B103" s="223" t="str">
        <f>IF(C103="","",VLOOKUP(C103,价格表!B:E,4,0))</f>
        <v>龙老板1</v>
      </c>
      <c r="C103" s="224" t="s">
        <v>90</v>
      </c>
      <c r="D103" s="224" t="s">
        <v>12</v>
      </c>
      <c r="E103" s="224">
        <v>162</v>
      </c>
      <c r="F103" s="224"/>
      <c r="G103" s="224" t="s">
        <v>26</v>
      </c>
      <c r="H103" s="225">
        <f t="shared" si="12"/>
        <v>162</v>
      </c>
      <c r="I103" s="225">
        <f>IF(C103="","",VLOOKUP(C103,价格表!B:D,3,0))</f>
        <v>1.36</v>
      </c>
      <c r="J103" s="225">
        <f t="shared" si="13"/>
        <v>220.32</v>
      </c>
      <c r="K103" s="226"/>
    </row>
    <row r="104" ht="25" customHeight="1" spans="1:11">
      <c r="A104" s="223">
        <f t="shared" si="11"/>
        <v>102</v>
      </c>
      <c r="B104" s="223" t="str">
        <f>IF(C104="","",VLOOKUP(C104,价格表!B:E,4,0))</f>
        <v>水果</v>
      </c>
      <c r="C104" s="224" t="s">
        <v>91</v>
      </c>
      <c r="D104" s="224" t="s">
        <v>12</v>
      </c>
      <c r="E104" s="224">
        <v>245</v>
      </c>
      <c r="F104" s="224" t="s">
        <v>97</v>
      </c>
      <c r="G104" s="224" t="s">
        <v>26</v>
      </c>
      <c r="H104" s="225">
        <f t="shared" si="12"/>
        <v>245</v>
      </c>
      <c r="I104" s="225">
        <f>IF(C104="","",VLOOKUP(C104,价格表!B:D,3,0))</f>
        <v>8.1</v>
      </c>
      <c r="J104" s="225">
        <f t="shared" si="13"/>
        <v>1984.5</v>
      </c>
      <c r="K104" s="226"/>
    </row>
    <row r="105" ht="25" customHeight="1" spans="1:11">
      <c r="A105" s="223">
        <f t="shared" si="11"/>
        <v>103</v>
      </c>
      <c r="B105" s="223" t="str">
        <f>IF(C105="","",VLOOKUP(C105,价格表!B:E,4,0))</f>
        <v>龙老板</v>
      </c>
      <c r="C105" s="224" t="s">
        <v>59</v>
      </c>
      <c r="D105" s="224" t="s">
        <v>12</v>
      </c>
      <c r="E105" s="224">
        <v>48</v>
      </c>
      <c r="F105" s="224"/>
      <c r="G105" s="224" t="s">
        <v>26</v>
      </c>
      <c r="H105" s="225">
        <f t="shared" si="12"/>
        <v>48</v>
      </c>
      <c r="I105" s="225">
        <f>IF(C105="","",VLOOKUP(C105,价格表!B:D,3,0))</f>
        <v>2.03</v>
      </c>
      <c r="J105" s="225">
        <f t="shared" si="13"/>
        <v>97.44</v>
      </c>
      <c r="K105" s="226"/>
    </row>
    <row r="106" ht="25" customHeight="1" spans="1:11">
      <c r="A106" s="223">
        <f t="shared" si="11"/>
        <v>104</v>
      </c>
      <c r="B106" s="223" t="str">
        <f>IF(C106="","",VLOOKUP(C106,价格表!B:E,4,0))</f>
        <v>龙老板</v>
      </c>
      <c r="C106" s="224" t="s">
        <v>92</v>
      </c>
      <c r="D106" s="224" t="s">
        <v>12</v>
      </c>
      <c r="E106" s="224">
        <v>20</v>
      </c>
      <c r="F106" s="224"/>
      <c r="G106" s="224" t="s">
        <v>26</v>
      </c>
      <c r="H106" s="225">
        <f t="shared" si="12"/>
        <v>20</v>
      </c>
      <c r="I106" s="225">
        <f>IF(C106="","",VLOOKUP(C106,价格表!B:D,3,0))</f>
        <v>1.62</v>
      </c>
      <c r="J106" s="225">
        <f t="shared" si="13"/>
        <v>32.4</v>
      </c>
      <c r="K106" s="226"/>
    </row>
    <row r="107" ht="25" customHeight="1" spans="1:11">
      <c r="A107" s="223">
        <f t="shared" si="11"/>
        <v>105</v>
      </c>
      <c r="B107" s="223" t="str">
        <f>IF(C107="","",VLOOKUP(C107,价格表!B:E,4,0))</f>
        <v>龙老板1</v>
      </c>
      <c r="C107" s="224" t="s">
        <v>31</v>
      </c>
      <c r="D107" s="224" t="s">
        <v>12</v>
      </c>
      <c r="E107" s="224">
        <v>58</v>
      </c>
      <c r="F107" s="224"/>
      <c r="G107" s="224" t="s">
        <v>26</v>
      </c>
      <c r="H107" s="225">
        <f t="shared" si="12"/>
        <v>58</v>
      </c>
      <c r="I107" s="225">
        <f>IF(C107="","",VLOOKUP(C107,价格表!B:D,3,0))</f>
        <v>4.05</v>
      </c>
      <c r="J107" s="225">
        <f t="shared" si="13"/>
        <v>234.9</v>
      </c>
      <c r="K107" s="226"/>
    </row>
    <row r="108" ht="25" customHeight="1" spans="1:11">
      <c r="A108" s="223">
        <f t="shared" si="11"/>
        <v>106</v>
      </c>
      <c r="B108" s="223" t="str">
        <f>IF(C108="","",VLOOKUP(C108,价格表!B:E,4,0))</f>
        <v>龙老板</v>
      </c>
      <c r="C108" s="224" t="s">
        <v>93</v>
      </c>
      <c r="D108" s="224" t="s">
        <v>12</v>
      </c>
      <c r="E108" s="224">
        <v>2</v>
      </c>
      <c r="F108" s="224"/>
      <c r="G108" s="224" t="s">
        <v>26</v>
      </c>
      <c r="H108" s="225">
        <f t="shared" si="12"/>
        <v>2</v>
      </c>
      <c r="I108" s="225">
        <f>IF(C108="","",VLOOKUP(C108,价格表!B:D,3,0))</f>
        <v>9.72</v>
      </c>
      <c r="J108" s="225">
        <f t="shared" si="13"/>
        <v>19.44</v>
      </c>
      <c r="K108" s="226"/>
    </row>
    <row r="109" ht="25" customHeight="1" spans="1:11">
      <c r="A109" s="223">
        <f t="shared" si="11"/>
        <v>107</v>
      </c>
      <c r="B109" s="223" t="str">
        <f>IF(C109="","",VLOOKUP(C109,价格表!B:E,4,0))</f>
        <v>龙老板1</v>
      </c>
      <c r="C109" s="224" t="s">
        <v>45</v>
      </c>
      <c r="D109" s="224" t="s">
        <v>12</v>
      </c>
      <c r="E109" s="224">
        <v>12</v>
      </c>
      <c r="F109" s="224"/>
      <c r="G109" s="224" t="s">
        <v>26</v>
      </c>
      <c r="H109" s="225">
        <f t="shared" si="12"/>
        <v>12</v>
      </c>
      <c r="I109" s="225">
        <f>IF(C109="","",VLOOKUP(C109,价格表!B:D,3,0))</f>
        <v>2.43</v>
      </c>
      <c r="J109" s="225">
        <f t="shared" si="13"/>
        <v>29.16</v>
      </c>
      <c r="K109" s="226"/>
    </row>
    <row r="110" ht="25" customHeight="1" spans="1:11">
      <c r="A110" s="223">
        <f t="shared" si="11"/>
        <v>108</v>
      </c>
      <c r="B110" s="223" t="str">
        <f>IF(C110="","",VLOOKUP(C110,价格表!B:E,4,0))</f>
        <v>龙老板</v>
      </c>
      <c r="C110" s="224" t="s">
        <v>87</v>
      </c>
      <c r="D110" s="224" t="s">
        <v>12</v>
      </c>
      <c r="E110" s="224">
        <v>105</v>
      </c>
      <c r="F110" s="224"/>
      <c r="G110" s="224" t="s">
        <v>26</v>
      </c>
      <c r="H110" s="225">
        <f t="shared" si="12"/>
        <v>105</v>
      </c>
      <c r="I110" s="225">
        <f>IF(C110="","",VLOOKUP(C110,价格表!B:D,3,0))</f>
        <v>2.43</v>
      </c>
      <c r="J110" s="225">
        <f t="shared" si="13"/>
        <v>255.15</v>
      </c>
      <c r="K110" s="226"/>
    </row>
    <row r="111" ht="25" customHeight="1" spans="1:11">
      <c r="A111" s="223">
        <f t="shared" si="11"/>
        <v>109</v>
      </c>
      <c r="B111" s="223" t="str">
        <f>IF(C111="","",VLOOKUP(C111,价格表!B:E,4,0))</f>
        <v>库存</v>
      </c>
      <c r="C111" s="224" t="s">
        <v>71</v>
      </c>
      <c r="D111" s="224" t="s">
        <v>12</v>
      </c>
      <c r="E111" s="224">
        <v>8</v>
      </c>
      <c r="F111" s="224"/>
      <c r="G111" s="224" t="s">
        <v>26</v>
      </c>
      <c r="H111" s="225">
        <f t="shared" si="12"/>
        <v>8</v>
      </c>
      <c r="I111" s="225">
        <f>IF(C111="","",VLOOKUP(C111,价格表!B:D,3,0))</f>
        <v>4.05</v>
      </c>
      <c r="J111" s="225">
        <f t="shared" si="13"/>
        <v>32.4</v>
      </c>
      <c r="K111" s="226"/>
    </row>
    <row r="112" ht="25" customHeight="1" spans="1:11">
      <c r="A112" s="223">
        <f t="shared" si="11"/>
        <v>110</v>
      </c>
      <c r="B112" s="223" t="str">
        <f>IF(C112="","",VLOOKUP(C112,价格表!B:E,4,0))</f>
        <v>蒜类</v>
      </c>
      <c r="C112" s="224" t="s">
        <v>43</v>
      </c>
      <c r="D112" s="224" t="s">
        <v>12</v>
      </c>
      <c r="E112" s="224">
        <v>20</v>
      </c>
      <c r="F112" s="224"/>
      <c r="G112" s="224" t="s">
        <v>26</v>
      </c>
      <c r="H112" s="225">
        <f t="shared" si="12"/>
        <v>20</v>
      </c>
      <c r="I112" s="225">
        <f>IF(C112="","",VLOOKUP(C112,价格表!B:D,3,0))</f>
        <v>4.86</v>
      </c>
      <c r="J112" s="225">
        <f t="shared" si="13"/>
        <v>97.2</v>
      </c>
      <c r="K112" s="226"/>
    </row>
    <row r="113" ht="25" customHeight="1" spans="1:11">
      <c r="A113" s="223">
        <f t="shared" si="11"/>
        <v>111</v>
      </c>
      <c r="B113" s="223" t="str">
        <f>IF(C113="","",VLOOKUP(C113,价格表!B:E,4,0))</f>
        <v>库存</v>
      </c>
      <c r="C113" s="224" t="s">
        <v>98</v>
      </c>
      <c r="D113" s="224" t="s">
        <v>12</v>
      </c>
      <c r="E113" s="224">
        <v>80</v>
      </c>
      <c r="F113" s="224"/>
      <c r="G113" s="224" t="s">
        <v>30</v>
      </c>
      <c r="H113" s="225">
        <f t="shared" si="12"/>
        <v>80</v>
      </c>
      <c r="I113" s="225">
        <f>IF(C113="","",VLOOKUP(C113,价格表!B:D,3,0))</f>
        <v>1.62</v>
      </c>
      <c r="J113" s="225">
        <f t="shared" si="13"/>
        <v>129.6</v>
      </c>
      <c r="K113" s="226"/>
    </row>
    <row r="114" ht="25" customHeight="1" spans="1:11">
      <c r="A114" s="223">
        <f t="shared" si="11"/>
        <v>112</v>
      </c>
      <c r="B114" s="223" t="str">
        <f>IF(C114="","",VLOOKUP(C114,价格表!B:E,4,0))</f>
        <v>菌菇类</v>
      </c>
      <c r="C114" s="224" t="s">
        <v>99</v>
      </c>
      <c r="D114" s="224" t="s">
        <v>12</v>
      </c>
      <c r="E114" s="224">
        <v>50</v>
      </c>
      <c r="F114" s="224"/>
      <c r="G114" s="224" t="s">
        <v>30</v>
      </c>
      <c r="H114" s="225">
        <f t="shared" si="12"/>
        <v>50</v>
      </c>
      <c r="I114" s="225">
        <f>IF(C114="","",VLOOKUP(C114,价格表!B:D,3,0))</f>
        <v>6.48</v>
      </c>
      <c r="J114" s="225">
        <f t="shared" si="13"/>
        <v>324</v>
      </c>
      <c r="K114" s="226"/>
    </row>
    <row r="115" ht="25" customHeight="1" spans="1:11">
      <c r="A115" s="223">
        <f t="shared" si="11"/>
        <v>113</v>
      </c>
      <c r="B115" s="223" t="str">
        <f>IF(C115="","",VLOOKUP(C115,价格表!B:E,4,0))</f>
        <v>龙老板1</v>
      </c>
      <c r="C115" s="224" t="s">
        <v>47</v>
      </c>
      <c r="D115" s="224" t="s">
        <v>12</v>
      </c>
      <c r="E115" s="224">
        <v>10</v>
      </c>
      <c r="F115" s="224"/>
      <c r="G115" s="224" t="s">
        <v>30</v>
      </c>
      <c r="H115" s="225">
        <f t="shared" si="12"/>
        <v>10</v>
      </c>
      <c r="I115" s="225">
        <f>IF(C115="","",VLOOKUP(C115,价格表!B:D,3,0))</f>
        <v>2.84</v>
      </c>
      <c r="J115" s="225">
        <f t="shared" si="13"/>
        <v>28.4</v>
      </c>
      <c r="K115" s="226"/>
    </row>
    <row r="116" ht="25" customHeight="1" spans="1:11">
      <c r="A116" s="223">
        <f t="shared" si="11"/>
        <v>114</v>
      </c>
      <c r="B116" s="223" t="str">
        <f>IF(C116="","",VLOOKUP(C116,价格表!B:E,4,0))</f>
        <v>龙老板</v>
      </c>
      <c r="C116" s="224" t="s">
        <v>100</v>
      </c>
      <c r="D116" s="224" t="s">
        <v>12</v>
      </c>
      <c r="E116" s="224">
        <v>50</v>
      </c>
      <c r="F116" s="224"/>
      <c r="G116" s="224" t="s">
        <v>30</v>
      </c>
      <c r="H116" s="225">
        <f t="shared" si="12"/>
        <v>50</v>
      </c>
      <c r="I116" s="225">
        <f>IF(C116="","",VLOOKUP(C116,价格表!B:D,3,0))</f>
        <v>2.03</v>
      </c>
      <c r="J116" s="225">
        <f t="shared" si="13"/>
        <v>101.5</v>
      </c>
      <c r="K116" s="226"/>
    </row>
    <row r="117" ht="25" customHeight="1" spans="1:11">
      <c r="A117" s="223">
        <f t="shared" si="11"/>
        <v>115</v>
      </c>
      <c r="B117" s="223" t="str">
        <f>IF(C117="","",VLOOKUP(C117,价格表!B:E,4,0))</f>
        <v>龙老板1</v>
      </c>
      <c r="C117" s="224" t="s">
        <v>90</v>
      </c>
      <c r="D117" s="224" t="s">
        <v>12</v>
      </c>
      <c r="E117" s="224">
        <v>50</v>
      </c>
      <c r="F117" s="224"/>
      <c r="G117" s="224" t="s">
        <v>30</v>
      </c>
      <c r="H117" s="225">
        <f t="shared" si="12"/>
        <v>50</v>
      </c>
      <c r="I117" s="225">
        <f>IF(C117="","",VLOOKUP(C117,价格表!B:D,3,0))</f>
        <v>1.36</v>
      </c>
      <c r="J117" s="225">
        <f t="shared" si="13"/>
        <v>68</v>
      </c>
      <c r="K117" s="226"/>
    </row>
    <row r="118" ht="25" customHeight="1" spans="1:11">
      <c r="A118" s="223">
        <f t="shared" si="11"/>
        <v>116</v>
      </c>
      <c r="B118" s="223" t="str">
        <f>IF(C118="","",VLOOKUP(C118,价格表!B:E,4,0))</f>
        <v>龙老板</v>
      </c>
      <c r="C118" s="224" t="s">
        <v>68</v>
      </c>
      <c r="D118" s="224" t="s">
        <v>12</v>
      </c>
      <c r="E118" s="224">
        <v>30</v>
      </c>
      <c r="F118" s="224"/>
      <c r="G118" s="224" t="s">
        <v>30</v>
      </c>
      <c r="H118" s="225">
        <f t="shared" si="12"/>
        <v>30</v>
      </c>
      <c r="I118" s="225">
        <f>IF(C118="","",VLOOKUP(C118,价格表!B:D,3,0))</f>
        <v>0.81</v>
      </c>
      <c r="J118" s="225">
        <f t="shared" si="13"/>
        <v>24.3</v>
      </c>
      <c r="K118" s="226"/>
    </row>
    <row r="119" ht="25" customHeight="1" spans="1:11">
      <c r="A119" s="223">
        <f t="shared" si="11"/>
        <v>117</v>
      </c>
      <c r="B119" s="223" t="str">
        <f>IF(C119="","",VLOOKUP(C119,价格表!B:E,4,0))</f>
        <v>龙老板1</v>
      </c>
      <c r="C119" s="224" t="s">
        <v>67</v>
      </c>
      <c r="D119" s="224" t="s">
        <v>12</v>
      </c>
      <c r="E119" s="224">
        <v>40</v>
      </c>
      <c r="F119" s="224"/>
      <c r="G119" s="224" t="s">
        <v>30</v>
      </c>
      <c r="H119" s="225">
        <f t="shared" si="12"/>
        <v>40</v>
      </c>
      <c r="I119" s="225">
        <f>IF(C119="","",VLOOKUP(C119,价格表!B:D,3,0))</f>
        <v>2.43</v>
      </c>
      <c r="J119" s="225">
        <f t="shared" si="13"/>
        <v>97.2</v>
      </c>
      <c r="K119" s="226"/>
    </row>
    <row r="120" ht="25" customHeight="1" spans="1:11">
      <c r="A120" s="223">
        <f t="shared" si="11"/>
        <v>118</v>
      </c>
      <c r="B120" s="223" t="str">
        <f>IF(C120="","",VLOOKUP(C120,价格表!B:E,4,0))</f>
        <v>菌菇类</v>
      </c>
      <c r="C120" s="224" t="s">
        <v>72</v>
      </c>
      <c r="D120" s="224" t="s">
        <v>12</v>
      </c>
      <c r="E120" s="224">
        <v>10</v>
      </c>
      <c r="F120" s="224"/>
      <c r="G120" s="224" t="s">
        <v>30</v>
      </c>
      <c r="H120" s="225">
        <f t="shared" si="12"/>
        <v>10</v>
      </c>
      <c r="I120" s="225">
        <f>IF(C120="","",VLOOKUP(C120,价格表!B:D,3,0))</f>
        <v>5.27</v>
      </c>
      <c r="J120" s="225">
        <f t="shared" si="13"/>
        <v>52.7</v>
      </c>
      <c r="K120" s="226"/>
    </row>
    <row r="121" ht="25" customHeight="1" spans="1:11">
      <c r="A121" s="223">
        <f t="shared" si="11"/>
        <v>119</v>
      </c>
      <c r="B121" s="223" t="str">
        <f>IF(C121="","",VLOOKUP(C121,价格表!B:E,4,0))</f>
        <v>龙老板2</v>
      </c>
      <c r="C121" s="224" t="s">
        <v>101</v>
      </c>
      <c r="D121" s="224" t="s">
        <v>12</v>
      </c>
      <c r="E121" s="224">
        <v>70</v>
      </c>
      <c r="F121" s="224"/>
      <c r="G121" s="224" t="s">
        <v>30</v>
      </c>
      <c r="H121" s="225">
        <f t="shared" si="12"/>
        <v>70</v>
      </c>
      <c r="I121" s="225">
        <f>IF(C121="","",VLOOKUP(C121,价格表!B:D,3,0))</f>
        <v>2.03</v>
      </c>
      <c r="J121" s="225">
        <f t="shared" si="13"/>
        <v>142.1</v>
      </c>
      <c r="K121" s="226"/>
    </row>
    <row r="122" ht="25" customHeight="1" spans="1:11">
      <c r="A122" s="223">
        <f t="shared" si="11"/>
        <v>120</v>
      </c>
      <c r="B122" s="223" t="str">
        <f>IF(C122="","",VLOOKUP(C122,价格表!B:E,4,0))</f>
        <v>龙老板</v>
      </c>
      <c r="C122" s="224" t="s">
        <v>23</v>
      </c>
      <c r="D122" s="224" t="s">
        <v>12</v>
      </c>
      <c r="E122" s="224">
        <v>60</v>
      </c>
      <c r="F122" s="224"/>
      <c r="G122" s="224" t="s">
        <v>30</v>
      </c>
      <c r="H122" s="225">
        <f t="shared" si="12"/>
        <v>60</v>
      </c>
      <c r="I122" s="225">
        <f>IF(C122="","",VLOOKUP(C122,价格表!B:D,3,0))</f>
        <v>1.62</v>
      </c>
      <c r="J122" s="225">
        <f t="shared" si="13"/>
        <v>97.2</v>
      </c>
      <c r="K122" s="226"/>
    </row>
    <row r="123" ht="25" customHeight="1" spans="1:11">
      <c r="A123" s="223">
        <f t="shared" si="11"/>
        <v>121</v>
      </c>
      <c r="B123" s="223" t="str">
        <f>IF(C123="","",VLOOKUP(C123,价格表!B:E,4,0))</f>
        <v>龙老板</v>
      </c>
      <c r="C123" s="224" t="s">
        <v>85</v>
      </c>
      <c r="D123" s="224" t="s">
        <v>12</v>
      </c>
      <c r="E123" s="224">
        <v>30</v>
      </c>
      <c r="F123" s="224"/>
      <c r="G123" s="224" t="s">
        <v>30</v>
      </c>
      <c r="H123" s="225">
        <f t="shared" si="12"/>
        <v>30</v>
      </c>
      <c r="I123" s="225">
        <f>IF(C123="","",VLOOKUP(C123,价格表!B:D,3,0))</f>
        <v>1.62</v>
      </c>
      <c r="J123" s="225">
        <f t="shared" si="13"/>
        <v>48.6</v>
      </c>
      <c r="K123" s="226"/>
    </row>
    <row r="124" ht="25" customHeight="1" spans="1:11">
      <c r="A124" s="223">
        <f t="shared" si="11"/>
        <v>122</v>
      </c>
      <c r="B124" s="223" t="str">
        <f>IF(C124="","",VLOOKUP(C124,价格表!B:E,4,0))</f>
        <v>豆芽类</v>
      </c>
      <c r="C124" s="224" t="s">
        <v>27</v>
      </c>
      <c r="D124" s="224" t="s">
        <v>12</v>
      </c>
      <c r="E124" s="224">
        <v>30</v>
      </c>
      <c r="F124" s="224"/>
      <c r="G124" s="224" t="s">
        <v>30</v>
      </c>
      <c r="H124" s="225">
        <f t="shared" si="12"/>
        <v>30</v>
      </c>
      <c r="I124" s="225">
        <f>IF(C124="","",VLOOKUP(C124,价格表!B:D,3,0))</f>
        <v>1.22</v>
      </c>
      <c r="J124" s="225">
        <f t="shared" si="13"/>
        <v>36.6</v>
      </c>
      <c r="K124" s="226"/>
    </row>
    <row r="125" ht="25" customHeight="1" spans="1:11">
      <c r="A125" s="223">
        <f t="shared" si="11"/>
        <v>123</v>
      </c>
      <c r="B125" s="223" t="str">
        <f>IF(C125="","",VLOOKUP(C125,价格表!B:E,4,0))</f>
        <v>叶菜类</v>
      </c>
      <c r="C125" s="224" t="s">
        <v>102</v>
      </c>
      <c r="D125" s="224" t="s">
        <v>12</v>
      </c>
      <c r="E125" s="224">
        <v>10</v>
      </c>
      <c r="F125" s="224"/>
      <c r="G125" s="224" t="s">
        <v>30</v>
      </c>
      <c r="H125" s="225">
        <f t="shared" si="12"/>
        <v>10</v>
      </c>
      <c r="I125" s="225">
        <f>IF(C125="","",VLOOKUP(C125,价格表!B:D,3,0))</f>
        <v>1.62</v>
      </c>
      <c r="J125" s="225">
        <f t="shared" si="13"/>
        <v>16.2</v>
      </c>
      <c r="K125" s="226"/>
    </row>
    <row r="126" ht="25" customHeight="1" spans="1:11">
      <c r="A126" s="223">
        <f t="shared" si="11"/>
        <v>124</v>
      </c>
      <c r="B126" s="223" t="str">
        <f>IF(C126="","",VLOOKUP(C126,价格表!B:E,4,0))</f>
        <v>库存</v>
      </c>
      <c r="C126" s="224" t="s">
        <v>39</v>
      </c>
      <c r="D126" s="224" t="s">
        <v>12</v>
      </c>
      <c r="E126" s="224">
        <v>30</v>
      </c>
      <c r="F126" s="224"/>
      <c r="G126" s="224" t="s">
        <v>30</v>
      </c>
      <c r="H126" s="225">
        <f t="shared" si="12"/>
        <v>30</v>
      </c>
      <c r="I126" s="225">
        <f>IF(C126="","",VLOOKUP(C126,价格表!B:D,3,0))</f>
        <v>2.03</v>
      </c>
      <c r="J126" s="225">
        <f t="shared" si="13"/>
        <v>60.9</v>
      </c>
      <c r="K126" s="226"/>
    </row>
    <row r="127" ht="25" customHeight="1" spans="1:11">
      <c r="A127" s="223">
        <f t="shared" si="11"/>
        <v>125</v>
      </c>
      <c r="B127" s="223" t="str">
        <f>IF(C127="","",VLOOKUP(C127,价格表!B:E,4,0))</f>
        <v>库存</v>
      </c>
      <c r="C127" s="224" t="s">
        <v>70</v>
      </c>
      <c r="D127" s="224" t="s">
        <v>12</v>
      </c>
      <c r="E127" s="224">
        <v>40</v>
      </c>
      <c r="F127" s="224"/>
      <c r="G127" s="224" t="s">
        <v>30</v>
      </c>
      <c r="H127" s="225">
        <f t="shared" si="12"/>
        <v>40</v>
      </c>
      <c r="I127" s="225">
        <f>IF(C127="","",VLOOKUP(C127,价格表!B:D,3,0))</f>
        <v>2.43</v>
      </c>
      <c r="J127" s="225">
        <f t="shared" si="13"/>
        <v>97.2</v>
      </c>
      <c r="K127" s="226"/>
    </row>
    <row r="128" ht="25" customHeight="1" spans="1:11">
      <c r="A128" s="223">
        <f t="shared" si="11"/>
        <v>126</v>
      </c>
      <c r="B128" s="223" t="str">
        <f>IF(C128="","",VLOOKUP(C128,价格表!B:E,4,0))</f>
        <v>龙老板</v>
      </c>
      <c r="C128" s="224" t="s">
        <v>59</v>
      </c>
      <c r="D128" s="224" t="s">
        <v>12</v>
      </c>
      <c r="E128" s="224">
        <v>20</v>
      </c>
      <c r="F128" s="224"/>
      <c r="G128" s="224" t="s">
        <v>30</v>
      </c>
      <c r="H128" s="225">
        <f t="shared" si="12"/>
        <v>20</v>
      </c>
      <c r="I128" s="225">
        <f>IF(C128="","",VLOOKUP(C128,价格表!B:D,3,0))</f>
        <v>2.03</v>
      </c>
      <c r="J128" s="225">
        <f t="shared" si="13"/>
        <v>40.6</v>
      </c>
      <c r="K128" s="226"/>
    </row>
    <row r="129" ht="25" customHeight="1" spans="1:11">
      <c r="A129" s="223">
        <f t="shared" si="11"/>
        <v>127</v>
      </c>
      <c r="B129" s="223" t="str">
        <f>IF(C129="","",VLOOKUP(C129,价格表!B:E,4,0))</f>
        <v>龙老板1</v>
      </c>
      <c r="C129" s="224" t="s">
        <v>45</v>
      </c>
      <c r="D129" s="224" t="s">
        <v>12</v>
      </c>
      <c r="E129" s="224">
        <v>10</v>
      </c>
      <c r="F129" s="224"/>
      <c r="G129" s="224" t="s">
        <v>30</v>
      </c>
      <c r="H129" s="225">
        <f t="shared" si="12"/>
        <v>10</v>
      </c>
      <c r="I129" s="225">
        <f>IF(C129="","",VLOOKUP(C129,价格表!B:D,3,0))</f>
        <v>2.43</v>
      </c>
      <c r="J129" s="225">
        <f t="shared" si="13"/>
        <v>24.3</v>
      </c>
      <c r="K129" s="226"/>
    </row>
    <row r="130" ht="25" customHeight="1" spans="1:11">
      <c r="A130" s="223">
        <f t="shared" si="11"/>
        <v>128</v>
      </c>
      <c r="B130" s="223" t="str">
        <f>IF(C130="","",VLOOKUP(C130,价格表!B:E,4,0))</f>
        <v>蒜类</v>
      </c>
      <c r="C130" s="224" t="s">
        <v>43</v>
      </c>
      <c r="D130" s="224" t="s">
        <v>12</v>
      </c>
      <c r="E130" s="224">
        <v>20</v>
      </c>
      <c r="F130" s="224"/>
      <c r="G130" s="224" t="s">
        <v>30</v>
      </c>
      <c r="H130" s="225">
        <f t="shared" si="12"/>
        <v>20</v>
      </c>
      <c r="I130" s="225">
        <f>IF(C130="","",VLOOKUP(C130,价格表!B:D,3,0))</f>
        <v>4.86</v>
      </c>
      <c r="J130" s="225">
        <f t="shared" si="13"/>
        <v>97.2</v>
      </c>
      <c r="K130" s="226"/>
    </row>
    <row r="131" ht="25" customHeight="1" spans="1:11">
      <c r="A131" s="223">
        <f t="shared" si="11"/>
        <v>129</v>
      </c>
      <c r="B131" s="223" t="str">
        <f>IF(C131="","",VLOOKUP(C131,价格表!B:E,4,0))</f>
        <v>库存</v>
      </c>
      <c r="C131" s="224" t="s">
        <v>71</v>
      </c>
      <c r="D131" s="224" t="s">
        <v>12</v>
      </c>
      <c r="E131" s="224">
        <v>10</v>
      </c>
      <c r="F131" s="224"/>
      <c r="G131" s="224" t="s">
        <v>30</v>
      </c>
      <c r="H131" s="225">
        <f t="shared" si="12"/>
        <v>10</v>
      </c>
      <c r="I131" s="225">
        <f>IF(C131="","",VLOOKUP(C131,价格表!B:D,3,0))</f>
        <v>4.05</v>
      </c>
      <c r="J131" s="225">
        <f t="shared" si="13"/>
        <v>40.5</v>
      </c>
      <c r="K131" s="226"/>
    </row>
    <row r="132" ht="25" customHeight="1" spans="1:11">
      <c r="A132" s="223">
        <f t="shared" si="11"/>
        <v>130</v>
      </c>
      <c r="B132" s="223" t="str">
        <f>IF(C132="","",VLOOKUP(C132,价格表!B:E,4,0))</f>
        <v>龙老板</v>
      </c>
      <c r="C132" s="224" t="s">
        <v>93</v>
      </c>
      <c r="D132" s="224" t="s">
        <v>12</v>
      </c>
      <c r="E132" s="224">
        <v>5</v>
      </c>
      <c r="F132" s="224"/>
      <c r="G132" s="224" t="s">
        <v>30</v>
      </c>
      <c r="H132" s="225">
        <f t="shared" si="12"/>
        <v>5</v>
      </c>
      <c r="I132" s="225">
        <f>IF(C132="","",VLOOKUP(C132,价格表!B:D,3,0))</f>
        <v>9.72</v>
      </c>
      <c r="J132" s="225">
        <f t="shared" si="13"/>
        <v>48.6</v>
      </c>
      <c r="K132" s="226"/>
    </row>
    <row r="133" ht="25" customHeight="1" spans="1:11">
      <c r="A133" s="223">
        <f t="shared" si="11"/>
        <v>131</v>
      </c>
      <c r="B133" s="223" t="str">
        <f>IF(C133="","",VLOOKUP(C133,价格表!B:E,4,0))</f>
        <v>龙老板1</v>
      </c>
      <c r="C133" s="224" t="s">
        <v>83</v>
      </c>
      <c r="D133" s="224" t="s">
        <v>12</v>
      </c>
      <c r="E133" s="224">
        <v>3</v>
      </c>
      <c r="F133" s="224"/>
      <c r="G133" s="224" t="s">
        <v>30</v>
      </c>
      <c r="H133" s="225">
        <f t="shared" si="12"/>
        <v>3</v>
      </c>
      <c r="I133" s="225">
        <f>IF(C133="","",VLOOKUP(C133,价格表!B:D,3,0))</f>
        <v>2.43</v>
      </c>
      <c r="J133" s="225">
        <f t="shared" si="13"/>
        <v>7.29</v>
      </c>
      <c r="K133" s="226"/>
    </row>
    <row r="134" ht="25" customHeight="1" spans="1:11">
      <c r="A134" s="223">
        <f t="shared" si="11"/>
        <v>132</v>
      </c>
      <c r="B134" s="223" t="str">
        <f>IF(C134="","",VLOOKUP(C134,价格表!B:E,4,0))</f>
        <v>水果</v>
      </c>
      <c r="C134" s="224" t="s">
        <v>49</v>
      </c>
      <c r="D134" s="224" t="s">
        <v>12</v>
      </c>
      <c r="E134" s="224">
        <v>176</v>
      </c>
      <c r="F134" s="224" t="s">
        <v>103</v>
      </c>
      <c r="G134" s="224" t="s">
        <v>30</v>
      </c>
      <c r="H134" s="225">
        <f t="shared" si="12"/>
        <v>176</v>
      </c>
      <c r="I134" s="225">
        <f>IF(C134="","",VLOOKUP(C134,价格表!B:D,3,0))</f>
        <v>3.65</v>
      </c>
      <c r="J134" s="225">
        <f t="shared" si="13"/>
        <v>642.4</v>
      </c>
      <c r="K134" s="226"/>
    </row>
    <row r="135" ht="25" customHeight="1" spans="1:11">
      <c r="A135" s="223">
        <f t="shared" si="11"/>
        <v>133</v>
      </c>
      <c r="B135" s="223" t="str">
        <f>IF(C135="","",VLOOKUP(C135,价格表!B:E,4,0))</f>
        <v>水果</v>
      </c>
      <c r="C135" s="224" t="s">
        <v>104</v>
      </c>
      <c r="D135" s="224" t="s">
        <v>12</v>
      </c>
      <c r="E135" s="224">
        <v>250</v>
      </c>
      <c r="F135" s="224"/>
      <c r="G135" s="224" t="s">
        <v>30</v>
      </c>
      <c r="H135" s="225">
        <f t="shared" si="12"/>
        <v>250</v>
      </c>
      <c r="I135" s="225">
        <f>IF(C135="","",VLOOKUP(C135,价格表!B:D,3,0))</f>
        <v>3.65</v>
      </c>
      <c r="J135" s="225">
        <f t="shared" si="13"/>
        <v>912.5</v>
      </c>
      <c r="K135" s="226"/>
    </row>
    <row r="136" ht="25" customHeight="1" spans="1:11">
      <c r="A136" s="223">
        <f t="shared" si="11"/>
        <v>134</v>
      </c>
      <c r="B136" s="223" t="str">
        <f>IF(C136="","",VLOOKUP(C136,价格表!B:E,4,0))</f>
        <v>龙老板</v>
      </c>
      <c r="C136" s="224" t="s">
        <v>29</v>
      </c>
      <c r="D136" s="224" t="s">
        <v>12</v>
      </c>
      <c r="E136" s="224">
        <v>10</v>
      </c>
      <c r="F136" s="224"/>
      <c r="G136" s="224" t="s">
        <v>30</v>
      </c>
      <c r="H136" s="225">
        <f t="shared" si="12"/>
        <v>10</v>
      </c>
      <c r="I136" s="225">
        <f>IF(C136="","",VLOOKUP(C136,价格表!B:D,3,0))</f>
        <v>2.03</v>
      </c>
      <c r="J136" s="225">
        <f t="shared" si="13"/>
        <v>20.3</v>
      </c>
      <c r="K136" s="226"/>
    </row>
    <row r="137" ht="25" customHeight="1" spans="1:11">
      <c r="A137" s="223">
        <f t="shared" si="11"/>
        <v>135</v>
      </c>
      <c r="B137" s="223" t="str">
        <f>IF(C137="","",VLOOKUP(C137,价格表!B:E,4,0))</f>
        <v>库存</v>
      </c>
      <c r="C137" s="224" t="s">
        <v>71</v>
      </c>
      <c r="D137" s="224" t="s">
        <v>12</v>
      </c>
      <c r="E137" s="224">
        <v>3</v>
      </c>
      <c r="F137" s="224"/>
      <c r="G137" s="224" t="s">
        <v>32</v>
      </c>
      <c r="H137" s="225">
        <f t="shared" si="12"/>
        <v>3</v>
      </c>
      <c r="I137" s="225">
        <f>IF(C137="","",VLOOKUP(C137,价格表!B:D,3,0))</f>
        <v>4.05</v>
      </c>
      <c r="J137" s="225">
        <f t="shared" si="13"/>
        <v>12.15</v>
      </c>
      <c r="K137" s="226"/>
    </row>
    <row r="138" ht="25" customHeight="1" spans="1:11">
      <c r="A138" s="223">
        <f t="shared" si="11"/>
        <v>136</v>
      </c>
      <c r="B138" s="223" t="str">
        <f>IF(C138="","",VLOOKUP(C138,价格表!B:E,4,0))</f>
        <v>库存</v>
      </c>
      <c r="C138" s="224" t="s">
        <v>98</v>
      </c>
      <c r="D138" s="224" t="s">
        <v>12</v>
      </c>
      <c r="E138" s="224">
        <v>15</v>
      </c>
      <c r="F138" s="224"/>
      <c r="G138" s="224" t="s">
        <v>32</v>
      </c>
      <c r="H138" s="225">
        <f t="shared" si="12"/>
        <v>15</v>
      </c>
      <c r="I138" s="225">
        <f>IF(C138="","",VLOOKUP(C138,价格表!B:D,3,0))</f>
        <v>1.62</v>
      </c>
      <c r="J138" s="225">
        <f t="shared" si="13"/>
        <v>24.3</v>
      </c>
      <c r="K138" s="226"/>
    </row>
    <row r="139" ht="25" customHeight="1" spans="1:11">
      <c r="A139" s="223">
        <f t="shared" si="11"/>
        <v>137</v>
      </c>
      <c r="B139" s="223" t="str">
        <f>IF(C139="","",VLOOKUP(C139,价格表!B:E,4,0))</f>
        <v>菌菇类</v>
      </c>
      <c r="C139" s="224" t="s">
        <v>99</v>
      </c>
      <c r="D139" s="224" t="s">
        <v>12</v>
      </c>
      <c r="E139" s="224">
        <v>15</v>
      </c>
      <c r="F139" s="224"/>
      <c r="G139" s="224" t="s">
        <v>32</v>
      </c>
      <c r="H139" s="225">
        <f t="shared" si="12"/>
        <v>15</v>
      </c>
      <c r="I139" s="225">
        <f>IF(C139="","",VLOOKUP(C139,价格表!B:D,3,0))</f>
        <v>6.48</v>
      </c>
      <c r="J139" s="225">
        <f t="shared" si="13"/>
        <v>97.2</v>
      </c>
      <c r="K139" s="226"/>
    </row>
    <row r="140" ht="25" customHeight="1" spans="1:11">
      <c r="A140" s="223">
        <f t="shared" si="11"/>
        <v>138</v>
      </c>
      <c r="B140" s="223" t="str">
        <f>IF(C140="","",VLOOKUP(C140,价格表!B:E,4,0))</f>
        <v>龙老板</v>
      </c>
      <c r="C140" s="224" t="s">
        <v>11</v>
      </c>
      <c r="D140" s="224" t="s">
        <v>12</v>
      </c>
      <c r="E140" s="224">
        <v>5</v>
      </c>
      <c r="F140" s="224"/>
      <c r="G140" s="224" t="s">
        <v>32</v>
      </c>
      <c r="H140" s="225">
        <f t="shared" si="12"/>
        <v>5</v>
      </c>
      <c r="I140" s="225">
        <f>IF(C140="","",VLOOKUP(C140,价格表!B:D,3,0))</f>
        <v>1.46</v>
      </c>
      <c r="J140" s="225">
        <f t="shared" si="13"/>
        <v>7.3</v>
      </c>
      <c r="K140" s="226"/>
    </row>
    <row r="141" ht="25" customHeight="1" spans="1:11">
      <c r="A141" s="223">
        <f t="shared" si="11"/>
        <v>139</v>
      </c>
      <c r="B141" s="223" t="str">
        <f>IF(C141="","",VLOOKUP(C141,价格表!B:E,4,0))</f>
        <v>龙老板1</v>
      </c>
      <c r="C141" s="224" t="s">
        <v>47</v>
      </c>
      <c r="D141" s="224" t="s">
        <v>12</v>
      </c>
      <c r="E141" s="224">
        <v>2</v>
      </c>
      <c r="F141" s="224"/>
      <c r="G141" s="224" t="s">
        <v>32</v>
      </c>
      <c r="H141" s="225">
        <f t="shared" si="12"/>
        <v>2</v>
      </c>
      <c r="I141" s="225">
        <f>IF(C141="","",VLOOKUP(C141,价格表!B:D,3,0))</f>
        <v>2.84</v>
      </c>
      <c r="J141" s="225">
        <f t="shared" si="13"/>
        <v>5.68</v>
      </c>
      <c r="K141" s="226"/>
    </row>
    <row r="142" ht="25" customHeight="1" spans="1:11">
      <c r="A142" s="223">
        <f t="shared" si="11"/>
        <v>140</v>
      </c>
      <c r="B142" s="223" t="str">
        <f>IF(C142="","",VLOOKUP(C142,价格表!B:E,4,0))</f>
        <v>龙老板</v>
      </c>
      <c r="C142" s="224" t="s">
        <v>100</v>
      </c>
      <c r="D142" s="224" t="s">
        <v>12</v>
      </c>
      <c r="E142" s="224">
        <v>16</v>
      </c>
      <c r="F142" s="224"/>
      <c r="G142" s="224" t="s">
        <v>32</v>
      </c>
      <c r="H142" s="225">
        <f t="shared" si="12"/>
        <v>16</v>
      </c>
      <c r="I142" s="225">
        <f>IF(C142="","",VLOOKUP(C142,价格表!B:D,3,0))</f>
        <v>2.03</v>
      </c>
      <c r="J142" s="225">
        <f t="shared" si="13"/>
        <v>32.48</v>
      </c>
      <c r="K142" s="226"/>
    </row>
    <row r="143" ht="25" customHeight="1" spans="1:11">
      <c r="A143" s="223">
        <f t="shared" si="11"/>
        <v>141</v>
      </c>
      <c r="B143" s="223" t="str">
        <f>IF(C143="","",VLOOKUP(C143,价格表!B:E,4,0))</f>
        <v>龙老板1</v>
      </c>
      <c r="C143" s="224" t="s">
        <v>90</v>
      </c>
      <c r="D143" s="224" t="s">
        <v>12</v>
      </c>
      <c r="E143" s="224">
        <v>15</v>
      </c>
      <c r="F143" s="224"/>
      <c r="G143" s="224" t="s">
        <v>32</v>
      </c>
      <c r="H143" s="225">
        <f t="shared" si="12"/>
        <v>15</v>
      </c>
      <c r="I143" s="225">
        <f>IF(C143="","",VLOOKUP(C143,价格表!B:D,3,0))</f>
        <v>1.36</v>
      </c>
      <c r="J143" s="225">
        <f t="shared" si="13"/>
        <v>20.4</v>
      </c>
      <c r="K143" s="226"/>
    </row>
    <row r="144" ht="25" customHeight="1" spans="1:11">
      <c r="A144" s="223">
        <f t="shared" si="11"/>
        <v>142</v>
      </c>
      <c r="B144" s="223" t="str">
        <f>IF(C144="","",VLOOKUP(C144,价格表!B:E,4,0))</f>
        <v>龙老板</v>
      </c>
      <c r="C144" s="224" t="s">
        <v>59</v>
      </c>
      <c r="D144" s="224" t="s">
        <v>12</v>
      </c>
      <c r="E144" s="226">
        <v>11</v>
      </c>
      <c r="F144" s="224"/>
      <c r="G144" s="224" t="s">
        <v>32</v>
      </c>
      <c r="H144" s="225">
        <f t="shared" si="12"/>
        <v>11</v>
      </c>
      <c r="I144" s="225">
        <f>IF(C144="","",VLOOKUP(C144,价格表!B:D,3,0))</f>
        <v>2.03</v>
      </c>
      <c r="J144" s="225">
        <f t="shared" si="13"/>
        <v>22.33</v>
      </c>
      <c r="K144" s="226"/>
    </row>
    <row r="145" ht="25" customHeight="1" spans="1:11">
      <c r="A145" s="223">
        <f t="shared" si="11"/>
        <v>143</v>
      </c>
      <c r="B145" s="223" t="str">
        <f>IF(C145="","",VLOOKUP(C145,价格表!B:E,4,0))</f>
        <v>龙老板</v>
      </c>
      <c r="C145" s="224" t="s">
        <v>68</v>
      </c>
      <c r="D145" s="224" t="s">
        <v>12</v>
      </c>
      <c r="E145" s="224">
        <v>5</v>
      </c>
      <c r="F145" s="224"/>
      <c r="G145" s="224" t="s">
        <v>32</v>
      </c>
      <c r="H145" s="225">
        <f t="shared" si="12"/>
        <v>5</v>
      </c>
      <c r="I145" s="225">
        <f>IF(C145="","",VLOOKUP(C145,价格表!B:D,3,0))</f>
        <v>0.81</v>
      </c>
      <c r="J145" s="225">
        <f t="shared" si="13"/>
        <v>4.05</v>
      </c>
      <c r="K145" s="226"/>
    </row>
    <row r="146" ht="25" customHeight="1" spans="1:11">
      <c r="A146" s="223">
        <f t="shared" si="11"/>
        <v>144</v>
      </c>
      <c r="B146" s="223" t="str">
        <f>IF(C146="","",VLOOKUP(C146,价格表!B:E,4,0))</f>
        <v>龙老板1</v>
      </c>
      <c r="C146" s="224" t="s">
        <v>67</v>
      </c>
      <c r="D146" s="224" t="s">
        <v>12</v>
      </c>
      <c r="E146" s="226">
        <v>20</v>
      </c>
      <c r="F146" s="224"/>
      <c r="G146" s="224" t="s">
        <v>32</v>
      </c>
      <c r="H146" s="225">
        <f t="shared" si="12"/>
        <v>20</v>
      </c>
      <c r="I146" s="225">
        <f>IF(C146="","",VLOOKUP(C146,价格表!B:D,3,0))</f>
        <v>2.43</v>
      </c>
      <c r="J146" s="225">
        <f t="shared" si="13"/>
        <v>48.6</v>
      </c>
      <c r="K146" s="226"/>
    </row>
    <row r="147" ht="25" customHeight="1" spans="1:11">
      <c r="A147" s="223">
        <f t="shared" si="11"/>
        <v>145</v>
      </c>
      <c r="B147" s="223" t="str">
        <f>IF(C147="","",VLOOKUP(C147,价格表!B:E,4,0))</f>
        <v>龙老板1</v>
      </c>
      <c r="C147" s="224" t="s">
        <v>81</v>
      </c>
      <c r="D147" s="224" t="s">
        <v>12</v>
      </c>
      <c r="E147" s="224">
        <v>5</v>
      </c>
      <c r="F147" s="224"/>
      <c r="G147" s="224" t="s">
        <v>32</v>
      </c>
      <c r="H147" s="225">
        <f t="shared" si="12"/>
        <v>5</v>
      </c>
      <c r="I147" s="225">
        <f>IF(C147="","",VLOOKUP(C147,价格表!B:D,3,0))</f>
        <v>2.43</v>
      </c>
      <c r="J147" s="225">
        <f t="shared" si="13"/>
        <v>12.15</v>
      </c>
      <c r="K147" s="226"/>
    </row>
    <row r="148" ht="25" customHeight="1" spans="1:11">
      <c r="A148" s="223">
        <f t="shared" si="11"/>
        <v>146</v>
      </c>
      <c r="B148" s="223" t="str">
        <f>IF(C148="","",VLOOKUP(C148,价格表!B:E,4,0))</f>
        <v>菌菇类</v>
      </c>
      <c r="C148" s="224" t="s">
        <v>72</v>
      </c>
      <c r="D148" s="224" t="s">
        <v>12</v>
      </c>
      <c r="E148" s="224">
        <v>3</v>
      </c>
      <c r="F148" s="224"/>
      <c r="G148" s="224" t="s">
        <v>32</v>
      </c>
      <c r="H148" s="225">
        <f t="shared" si="12"/>
        <v>3</v>
      </c>
      <c r="I148" s="225">
        <f>IF(C148="","",VLOOKUP(C148,价格表!B:D,3,0))</f>
        <v>5.27</v>
      </c>
      <c r="J148" s="225">
        <f t="shared" si="13"/>
        <v>15.81</v>
      </c>
      <c r="K148" s="226"/>
    </row>
    <row r="149" ht="25" customHeight="1" spans="1:11">
      <c r="A149" s="223">
        <f t="shared" si="11"/>
        <v>147</v>
      </c>
      <c r="B149" s="223" t="str">
        <f>IF(C149="","",VLOOKUP(C149,价格表!B:E,4,0))</f>
        <v>龙老板2</v>
      </c>
      <c r="C149" s="224" t="s">
        <v>101</v>
      </c>
      <c r="D149" s="224" t="s">
        <v>12</v>
      </c>
      <c r="E149" s="224">
        <v>16</v>
      </c>
      <c r="F149" s="224"/>
      <c r="G149" s="224" t="s">
        <v>32</v>
      </c>
      <c r="H149" s="225">
        <f t="shared" si="12"/>
        <v>16</v>
      </c>
      <c r="I149" s="225">
        <f>IF(C149="","",VLOOKUP(C149,价格表!B:D,3,0))</f>
        <v>2.03</v>
      </c>
      <c r="J149" s="225">
        <f t="shared" si="13"/>
        <v>32.48</v>
      </c>
      <c r="K149" s="226"/>
    </row>
    <row r="150" ht="25" customHeight="1" spans="1:11">
      <c r="A150" s="223">
        <f t="shared" si="11"/>
        <v>148</v>
      </c>
      <c r="B150" s="223" t="str">
        <f>IF(C150="","",VLOOKUP(C150,价格表!B:E,4,0))</f>
        <v>龙老板</v>
      </c>
      <c r="C150" s="224" t="s">
        <v>23</v>
      </c>
      <c r="D150" s="224" t="s">
        <v>12</v>
      </c>
      <c r="E150" s="224">
        <v>16</v>
      </c>
      <c r="F150" s="224"/>
      <c r="G150" s="224" t="s">
        <v>32</v>
      </c>
      <c r="H150" s="225">
        <f t="shared" si="12"/>
        <v>16</v>
      </c>
      <c r="I150" s="225">
        <f>IF(C150="","",VLOOKUP(C150,价格表!B:D,3,0))</f>
        <v>1.62</v>
      </c>
      <c r="J150" s="225">
        <f t="shared" si="13"/>
        <v>25.92</v>
      </c>
      <c r="K150" s="226"/>
    </row>
    <row r="151" ht="25" customHeight="1" spans="1:11">
      <c r="A151" s="223">
        <f t="shared" si="11"/>
        <v>149</v>
      </c>
      <c r="B151" s="223" t="str">
        <f>IF(C151="","",VLOOKUP(C151,价格表!B:E,4,0))</f>
        <v>龙老板</v>
      </c>
      <c r="C151" s="224" t="s">
        <v>85</v>
      </c>
      <c r="D151" s="224" t="s">
        <v>12</v>
      </c>
      <c r="E151" s="224">
        <v>8</v>
      </c>
      <c r="F151" s="224"/>
      <c r="G151" s="224" t="s">
        <v>32</v>
      </c>
      <c r="H151" s="225">
        <f t="shared" si="12"/>
        <v>8</v>
      </c>
      <c r="I151" s="225">
        <f>IF(C151="","",VLOOKUP(C151,价格表!B:D,3,0))</f>
        <v>1.62</v>
      </c>
      <c r="J151" s="225">
        <f t="shared" si="13"/>
        <v>12.96</v>
      </c>
      <c r="K151" s="226"/>
    </row>
    <row r="152" ht="25" customHeight="1" spans="1:11">
      <c r="A152" s="223">
        <f t="shared" si="11"/>
        <v>150</v>
      </c>
      <c r="B152" s="223" t="str">
        <f>IF(C152="","",VLOOKUP(C152,价格表!B:E,4,0))</f>
        <v>叶菜类</v>
      </c>
      <c r="C152" s="224" t="s">
        <v>102</v>
      </c>
      <c r="D152" s="224" t="s">
        <v>12</v>
      </c>
      <c r="E152" s="224">
        <v>1</v>
      </c>
      <c r="F152" s="224"/>
      <c r="G152" s="224" t="s">
        <v>32</v>
      </c>
      <c r="H152" s="225">
        <f t="shared" si="12"/>
        <v>1</v>
      </c>
      <c r="I152" s="225">
        <f>IF(C152="","",VLOOKUP(C152,价格表!B:D,3,0))</f>
        <v>1.62</v>
      </c>
      <c r="J152" s="225">
        <f t="shared" si="13"/>
        <v>1.62</v>
      </c>
      <c r="K152" s="226"/>
    </row>
    <row r="153" ht="25" customHeight="1" spans="1:11">
      <c r="A153" s="223">
        <f t="shared" si="11"/>
        <v>151</v>
      </c>
      <c r="B153" s="223" t="str">
        <f>IF(C153="","",VLOOKUP(C153,价格表!B:E,4,0))</f>
        <v>豆芽类</v>
      </c>
      <c r="C153" s="224" t="s">
        <v>77</v>
      </c>
      <c r="D153" s="224" t="s">
        <v>12</v>
      </c>
      <c r="E153" s="224">
        <v>8</v>
      </c>
      <c r="F153" s="224"/>
      <c r="G153" s="224" t="s">
        <v>32</v>
      </c>
      <c r="H153" s="225">
        <f t="shared" si="12"/>
        <v>8</v>
      </c>
      <c r="I153" s="225">
        <f>IF(C153="","",VLOOKUP(C153,价格表!B:D,3,0))</f>
        <v>1.22</v>
      </c>
      <c r="J153" s="225">
        <f t="shared" si="13"/>
        <v>9.76</v>
      </c>
      <c r="K153" s="226"/>
    </row>
    <row r="154" ht="25" customHeight="1" spans="1:11">
      <c r="A154" s="223">
        <f t="shared" si="11"/>
        <v>152</v>
      </c>
      <c r="B154" s="223" t="str">
        <f>IF(C154="","",VLOOKUP(C154,价格表!B:E,4,0))</f>
        <v>库存</v>
      </c>
      <c r="C154" s="224" t="s">
        <v>39</v>
      </c>
      <c r="D154" s="224" t="s">
        <v>12</v>
      </c>
      <c r="E154" s="224">
        <v>10</v>
      </c>
      <c r="F154" s="224"/>
      <c r="G154" s="224" t="s">
        <v>32</v>
      </c>
      <c r="H154" s="225">
        <f t="shared" si="12"/>
        <v>10</v>
      </c>
      <c r="I154" s="225">
        <f>IF(C154="","",VLOOKUP(C154,价格表!B:D,3,0))</f>
        <v>2.03</v>
      </c>
      <c r="J154" s="225">
        <f t="shared" si="13"/>
        <v>20.3</v>
      </c>
      <c r="K154" s="226"/>
    </row>
    <row r="155" ht="25" customHeight="1" spans="1:11">
      <c r="A155" s="223">
        <f t="shared" si="11"/>
        <v>153</v>
      </c>
      <c r="B155" s="223" t="str">
        <f>IF(C155="","",VLOOKUP(C155,价格表!B:E,4,0))</f>
        <v>库存</v>
      </c>
      <c r="C155" s="224" t="s">
        <v>70</v>
      </c>
      <c r="D155" s="224" t="s">
        <v>12</v>
      </c>
      <c r="E155" s="224">
        <v>4</v>
      </c>
      <c r="F155" s="224"/>
      <c r="G155" s="224" t="s">
        <v>32</v>
      </c>
      <c r="H155" s="225">
        <f t="shared" si="12"/>
        <v>4</v>
      </c>
      <c r="I155" s="225">
        <f>IF(C155="","",VLOOKUP(C155,价格表!B:D,3,0))</f>
        <v>2.43</v>
      </c>
      <c r="J155" s="225">
        <f t="shared" si="13"/>
        <v>9.72</v>
      </c>
      <c r="K155" s="226"/>
    </row>
    <row r="156" ht="25" customHeight="1" spans="1:11">
      <c r="A156" s="223">
        <f t="shared" si="11"/>
        <v>154</v>
      </c>
      <c r="B156" s="223" t="str">
        <f>IF(C156="","",VLOOKUP(C156,价格表!B:E,4,0))</f>
        <v>蒜类</v>
      </c>
      <c r="C156" s="224" t="s">
        <v>43</v>
      </c>
      <c r="D156" s="224" t="s">
        <v>12</v>
      </c>
      <c r="E156" s="224">
        <v>5</v>
      </c>
      <c r="F156" s="224"/>
      <c r="G156" s="224" t="s">
        <v>32</v>
      </c>
      <c r="H156" s="225">
        <f t="shared" si="12"/>
        <v>5</v>
      </c>
      <c r="I156" s="225">
        <f>IF(C156="","",VLOOKUP(C156,价格表!B:D,3,0))</f>
        <v>4.86</v>
      </c>
      <c r="J156" s="225">
        <f t="shared" si="13"/>
        <v>24.3</v>
      </c>
      <c r="K156" s="226"/>
    </row>
    <row r="157" ht="25" customHeight="1" spans="1:11">
      <c r="A157" s="223">
        <f t="shared" si="11"/>
        <v>155</v>
      </c>
      <c r="B157" s="223" t="str">
        <f>IF(C157="","",VLOOKUP(C157,价格表!B:E,4,0))</f>
        <v>龙老板1</v>
      </c>
      <c r="C157" s="224" t="s">
        <v>45</v>
      </c>
      <c r="D157" s="224" t="s">
        <v>12</v>
      </c>
      <c r="E157" s="224">
        <v>3</v>
      </c>
      <c r="F157" s="224"/>
      <c r="G157" s="224" t="s">
        <v>32</v>
      </c>
      <c r="H157" s="225">
        <f t="shared" si="12"/>
        <v>3</v>
      </c>
      <c r="I157" s="225">
        <f>IF(C157="","",VLOOKUP(C157,价格表!B:D,3,0))</f>
        <v>2.43</v>
      </c>
      <c r="J157" s="225">
        <f t="shared" si="13"/>
        <v>7.29</v>
      </c>
      <c r="K157" s="226"/>
    </row>
    <row r="158" ht="25" customHeight="1" spans="1:11">
      <c r="A158" s="223">
        <f>IF(C158="","",ROW()-2)</f>
        <v>156</v>
      </c>
      <c r="B158" s="223" t="str">
        <f>IF(C158="","",VLOOKUP(C158,价格表!B:E,4,0))</f>
        <v>水果</v>
      </c>
      <c r="C158" s="224" t="s">
        <v>49</v>
      </c>
      <c r="D158" s="224" t="s">
        <v>12</v>
      </c>
      <c r="E158" s="224">
        <v>38</v>
      </c>
      <c r="F158" s="224" t="s">
        <v>105</v>
      </c>
      <c r="G158" s="224" t="s">
        <v>32</v>
      </c>
      <c r="H158" s="225">
        <f>E158</f>
        <v>38</v>
      </c>
      <c r="I158" s="225">
        <f>IF(C158="","",VLOOKUP(C158,价格表!B:D,3,0))</f>
        <v>3.65</v>
      </c>
      <c r="J158" s="225">
        <f>IF(C158="","",H158*I158)</f>
        <v>138.7</v>
      </c>
      <c r="K158" s="226"/>
    </row>
    <row r="159" ht="25" customHeight="1" spans="1:11">
      <c r="A159" s="223">
        <f>IF(C159="","",ROW()-2)</f>
        <v>157</v>
      </c>
      <c r="B159" s="223" t="str">
        <f>IF(C159="","",VLOOKUP(C159,价格表!B:E,4,0))</f>
        <v>水果</v>
      </c>
      <c r="C159" s="224" t="s">
        <v>104</v>
      </c>
      <c r="D159" s="224" t="s">
        <v>12</v>
      </c>
      <c r="E159" s="224">
        <v>40</v>
      </c>
      <c r="F159" s="224"/>
      <c r="G159" s="224" t="s">
        <v>32</v>
      </c>
      <c r="H159" s="225">
        <f>E159</f>
        <v>40</v>
      </c>
      <c r="I159" s="225">
        <f>IF(C159="","",VLOOKUP(C159,价格表!B:D,3,0))</f>
        <v>3.65</v>
      </c>
      <c r="J159" s="225">
        <f>IF(C159="","",H159*I159)</f>
        <v>146</v>
      </c>
      <c r="K159" s="226"/>
    </row>
    <row r="160" ht="25" customHeight="1" spans="1:11">
      <c r="A160" s="223">
        <f>IF(C160="","",ROW()-2)</f>
        <v>158</v>
      </c>
      <c r="B160" s="223" t="str">
        <f>IF(C160="","",VLOOKUP(C160,价格表!B:E,4,0))</f>
        <v>库存</v>
      </c>
      <c r="C160" s="224" t="s">
        <v>98</v>
      </c>
      <c r="D160" s="224" t="s">
        <v>12</v>
      </c>
      <c r="E160" s="224">
        <v>20</v>
      </c>
      <c r="F160" s="224"/>
      <c r="G160" s="224" t="s">
        <v>34</v>
      </c>
      <c r="H160" s="225">
        <f>E160</f>
        <v>20</v>
      </c>
      <c r="I160" s="225">
        <f>IF(C160="","",VLOOKUP(C160,价格表!B:D,3,0))</f>
        <v>1.62</v>
      </c>
      <c r="J160" s="225">
        <f>IF(C160="","",H160*I160)</f>
        <v>32.4</v>
      </c>
      <c r="K160" s="226"/>
    </row>
    <row r="161" ht="25" customHeight="1" spans="1:11">
      <c r="A161" s="223">
        <f t="shared" ref="A161:A222" si="14">IF(C161="","",ROW()-2)</f>
        <v>159</v>
      </c>
      <c r="B161" s="223" t="str">
        <f>IF(C161="","",VLOOKUP(C161,价格表!B:E,4,0))</f>
        <v>库存</v>
      </c>
      <c r="C161" s="224" t="s">
        <v>56</v>
      </c>
      <c r="D161" s="224" t="s">
        <v>12</v>
      </c>
      <c r="E161" s="224">
        <v>25</v>
      </c>
      <c r="F161" s="224"/>
      <c r="G161" s="224" t="s">
        <v>34</v>
      </c>
      <c r="H161" s="225">
        <f t="shared" ref="H161:H222" si="15">E161</f>
        <v>25</v>
      </c>
      <c r="I161" s="225">
        <f>IF(C161="","",VLOOKUP(C161,价格表!B:D,3,0))</f>
        <v>1.22</v>
      </c>
      <c r="J161" s="225">
        <f t="shared" ref="J161:J222" si="16">IF(C161="","",H161*I161)</f>
        <v>30.5</v>
      </c>
      <c r="K161" s="226"/>
    </row>
    <row r="162" ht="25" customHeight="1" spans="1:11">
      <c r="A162" s="223">
        <f t="shared" si="14"/>
        <v>160</v>
      </c>
      <c r="B162" s="223" t="str">
        <f>IF(C162="","",VLOOKUP(C162,价格表!B:E,4,0))</f>
        <v>豆腐</v>
      </c>
      <c r="C162" s="224" t="s">
        <v>106</v>
      </c>
      <c r="D162" s="224" t="s">
        <v>12</v>
      </c>
      <c r="E162" s="224">
        <v>70</v>
      </c>
      <c r="F162" s="224"/>
      <c r="G162" s="224" t="s">
        <v>34</v>
      </c>
      <c r="H162" s="225">
        <f t="shared" si="15"/>
        <v>70</v>
      </c>
      <c r="I162" s="225">
        <f>IF(C162="","",VLOOKUP(C162,价格表!B:D,3,0))</f>
        <v>1.62</v>
      </c>
      <c r="J162" s="225">
        <f t="shared" si="16"/>
        <v>113.4</v>
      </c>
      <c r="K162" s="226"/>
    </row>
    <row r="163" ht="25" customHeight="1" spans="1:11">
      <c r="A163" s="223">
        <f t="shared" si="14"/>
        <v>161</v>
      </c>
      <c r="B163" s="223" t="str">
        <f>IF(C163="","",VLOOKUP(C163,价格表!B:E,4,0))</f>
        <v>菌菇类</v>
      </c>
      <c r="C163" s="224" t="s">
        <v>107</v>
      </c>
      <c r="D163" s="224" t="s">
        <v>12</v>
      </c>
      <c r="E163" s="224">
        <v>50</v>
      </c>
      <c r="F163" s="224"/>
      <c r="G163" s="224" t="s">
        <v>34</v>
      </c>
      <c r="H163" s="225">
        <f t="shared" si="15"/>
        <v>50</v>
      </c>
      <c r="I163" s="225">
        <f>IF(C163="","",VLOOKUP(C163,价格表!B:D,3,0))</f>
        <v>2.84</v>
      </c>
      <c r="J163" s="225">
        <f t="shared" si="16"/>
        <v>142</v>
      </c>
      <c r="K163" s="226"/>
    </row>
    <row r="164" ht="25" customHeight="1" spans="1:11">
      <c r="A164" s="223">
        <f t="shared" si="14"/>
        <v>162</v>
      </c>
      <c r="B164" s="223" t="str">
        <f>IF(C164="","",VLOOKUP(C164,价格表!B:E,4,0))</f>
        <v>豆芽类</v>
      </c>
      <c r="C164" s="224" t="s">
        <v>77</v>
      </c>
      <c r="D164" s="224" t="s">
        <v>12</v>
      </c>
      <c r="E164" s="224">
        <v>40</v>
      </c>
      <c r="F164" s="224"/>
      <c r="G164" s="224" t="s">
        <v>34</v>
      </c>
      <c r="H164" s="225">
        <f t="shared" si="15"/>
        <v>40</v>
      </c>
      <c r="I164" s="225">
        <f>IF(C164="","",VLOOKUP(C164,价格表!B:D,3,0))</f>
        <v>1.22</v>
      </c>
      <c r="J164" s="225">
        <f t="shared" si="16"/>
        <v>48.8</v>
      </c>
      <c r="K164" s="226"/>
    </row>
    <row r="165" ht="25" customHeight="1" spans="1:11">
      <c r="A165" s="223">
        <f t="shared" si="14"/>
        <v>163</v>
      </c>
      <c r="B165" s="223" t="str">
        <f>IF(C165="","",VLOOKUP(C165,价格表!B:E,4,0))</f>
        <v>叶菜类</v>
      </c>
      <c r="C165" s="224" t="s">
        <v>102</v>
      </c>
      <c r="D165" s="224" t="s">
        <v>12</v>
      </c>
      <c r="E165" s="224">
        <v>2</v>
      </c>
      <c r="F165" s="224"/>
      <c r="G165" s="224" t="s">
        <v>34</v>
      </c>
      <c r="H165" s="225">
        <f t="shared" si="15"/>
        <v>2</v>
      </c>
      <c r="I165" s="225">
        <f>IF(C165="","",VLOOKUP(C165,价格表!B:D,3,0))</f>
        <v>1.62</v>
      </c>
      <c r="J165" s="225">
        <f t="shared" si="16"/>
        <v>3.24</v>
      </c>
      <c r="K165" s="226"/>
    </row>
    <row r="166" ht="25" customHeight="1" spans="1:11">
      <c r="A166" s="223">
        <f t="shared" si="14"/>
        <v>164</v>
      </c>
      <c r="B166" s="223" t="str">
        <f>IF(C166="","",VLOOKUP(C166,价格表!B:E,4,0))</f>
        <v>玉米类</v>
      </c>
      <c r="C166" s="224" t="s">
        <v>35</v>
      </c>
      <c r="D166" s="224" t="s">
        <v>12</v>
      </c>
      <c r="E166" s="224">
        <v>1</v>
      </c>
      <c r="F166" s="224"/>
      <c r="G166" s="224" t="s">
        <v>34</v>
      </c>
      <c r="H166" s="225">
        <f t="shared" si="15"/>
        <v>1</v>
      </c>
      <c r="I166" s="225">
        <f>IF(C166="","",VLOOKUP(C166,价格表!B:D,3,0))</f>
        <v>4.05</v>
      </c>
      <c r="J166" s="225">
        <f t="shared" si="16"/>
        <v>4.05</v>
      </c>
      <c r="K166" s="226"/>
    </row>
    <row r="167" ht="25" customHeight="1" spans="1:11">
      <c r="A167" s="223">
        <f t="shared" si="14"/>
        <v>165</v>
      </c>
      <c r="B167" s="223" t="str">
        <f>IF(C167="","",VLOOKUP(C167,价格表!B:E,4,0))</f>
        <v>龙老板</v>
      </c>
      <c r="C167" s="224" t="s">
        <v>108</v>
      </c>
      <c r="D167" s="224" t="s">
        <v>12</v>
      </c>
      <c r="E167" s="224">
        <v>30</v>
      </c>
      <c r="F167" s="224"/>
      <c r="G167" s="224" t="s">
        <v>34</v>
      </c>
      <c r="H167" s="225">
        <f t="shared" si="15"/>
        <v>30</v>
      </c>
      <c r="I167" s="225">
        <f>IF(C167="","",VLOOKUP(C167,价格表!B:D,3,0))</f>
        <v>4.46</v>
      </c>
      <c r="J167" s="225">
        <f t="shared" si="16"/>
        <v>133.8</v>
      </c>
      <c r="K167" s="226"/>
    </row>
    <row r="168" ht="25" customHeight="1" spans="1:11">
      <c r="A168" s="223">
        <f t="shared" si="14"/>
        <v>166</v>
      </c>
      <c r="B168" s="223" t="str">
        <f>IF(C168="","",VLOOKUP(C168,价格表!B:E,4,0))</f>
        <v>龙老板</v>
      </c>
      <c r="C168" s="224" t="s">
        <v>58</v>
      </c>
      <c r="D168" s="224" t="s">
        <v>12</v>
      </c>
      <c r="E168" s="224">
        <v>35</v>
      </c>
      <c r="F168" s="224"/>
      <c r="G168" s="224" t="s">
        <v>34</v>
      </c>
      <c r="H168" s="225">
        <f t="shared" si="15"/>
        <v>35</v>
      </c>
      <c r="I168" s="225">
        <f>IF(C168="","",VLOOKUP(C168,价格表!B:D,3,0))</f>
        <v>2.03</v>
      </c>
      <c r="J168" s="225">
        <f t="shared" si="16"/>
        <v>71.05</v>
      </c>
      <c r="K168" s="226"/>
    </row>
    <row r="169" ht="25" customHeight="1" spans="1:11">
      <c r="A169" s="223">
        <f t="shared" si="14"/>
        <v>167</v>
      </c>
      <c r="B169" s="223" t="str">
        <f>IF(C169="","",VLOOKUP(C169,价格表!B:E,4,0))</f>
        <v>龙老板</v>
      </c>
      <c r="C169" s="224" t="s">
        <v>11</v>
      </c>
      <c r="D169" s="224" t="s">
        <v>12</v>
      </c>
      <c r="E169" s="224">
        <v>20</v>
      </c>
      <c r="F169" s="224"/>
      <c r="G169" s="224" t="s">
        <v>34</v>
      </c>
      <c r="H169" s="225">
        <f t="shared" si="15"/>
        <v>20</v>
      </c>
      <c r="I169" s="225">
        <f>IF(C169="","",VLOOKUP(C169,价格表!B:D,3,0))</f>
        <v>1.46</v>
      </c>
      <c r="J169" s="225">
        <f t="shared" si="16"/>
        <v>29.2</v>
      </c>
      <c r="K169" s="226"/>
    </row>
    <row r="170" ht="25" customHeight="1" spans="1:11">
      <c r="A170" s="223">
        <f t="shared" si="14"/>
        <v>168</v>
      </c>
      <c r="B170" s="223" t="str">
        <f>IF(C170="","",VLOOKUP(C170,价格表!B:E,4,0))</f>
        <v>龙老板1</v>
      </c>
      <c r="C170" s="224" t="s">
        <v>109</v>
      </c>
      <c r="D170" s="224" t="s">
        <v>12</v>
      </c>
      <c r="E170" s="224">
        <v>30</v>
      </c>
      <c r="F170" s="224"/>
      <c r="G170" s="224" t="s">
        <v>34</v>
      </c>
      <c r="H170" s="225">
        <f t="shared" si="15"/>
        <v>30</v>
      </c>
      <c r="I170" s="225">
        <f>IF(C170="","",VLOOKUP(C170,价格表!B:D,3,0))</f>
        <v>1.22</v>
      </c>
      <c r="J170" s="225">
        <f t="shared" si="16"/>
        <v>36.6</v>
      </c>
      <c r="K170" s="226"/>
    </row>
    <row r="171" ht="25" customHeight="1" spans="1:11">
      <c r="A171" s="223">
        <f t="shared" si="14"/>
        <v>169</v>
      </c>
      <c r="B171" s="223" t="str">
        <f>IF(C171="","",VLOOKUP(C171,价格表!B:E,4,0))</f>
        <v>莲藕类</v>
      </c>
      <c r="C171" s="224" t="s">
        <v>65</v>
      </c>
      <c r="D171" s="224" t="s">
        <v>12</v>
      </c>
      <c r="E171" s="224">
        <v>35</v>
      </c>
      <c r="F171" s="224"/>
      <c r="G171" s="224" t="s">
        <v>34</v>
      </c>
      <c r="H171" s="225">
        <f t="shared" si="15"/>
        <v>35</v>
      </c>
      <c r="I171" s="225">
        <f>IF(C171="","",VLOOKUP(C171,价格表!B:D,3,0))</f>
        <v>2.84</v>
      </c>
      <c r="J171" s="225">
        <f t="shared" si="16"/>
        <v>99.4</v>
      </c>
      <c r="K171" s="226"/>
    </row>
    <row r="172" ht="25" customHeight="1" spans="1:11">
      <c r="A172" s="223">
        <f t="shared" si="14"/>
        <v>170</v>
      </c>
      <c r="B172" s="223" t="str">
        <f>IF(C172="","",VLOOKUP(C172,价格表!B:E,4,0))</f>
        <v>龙老板</v>
      </c>
      <c r="C172" s="224" t="s">
        <v>62</v>
      </c>
      <c r="D172" s="224" t="s">
        <v>12</v>
      </c>
      <c r="E172" s="224">
        <v>35</v>
      </c>
      <c r="F172" s="224"/>
      <c r="G172" s="224" t="s">
        <v>34</v>
      </c>
      <c r="H172" s="225">
        <f t="shared" si="15"/>
        <v>35</v>
      </c>
      <c r="I172" s="225">
        <f>IF(C172="","",VLOOKUP(C172,价格表!B:D,3,0))</f>
        <v>2.84</v>
      </c>
      <c r="J172" s="225">
        <f t="shared" si="16"/>
        <v>99.4</v>
      </c>
      <c r="K172" s="226"/>
    </row>
    <row r="173" ht="25" customHeight="1" spans="1:11">
      <c r="A173" s="223">
        <f t="shared" si="14"/>
        <v>171</v>
      </c>
      <c r="B173" s="223" t="str">
        <f>IF(C173="","",VLOOKUP(C173,价格表!B:E,4,0))</f>
        <v>龙老板</v>
      </c>
      <c r="C173" s="224" t="s">
        <v>23</v>
      </c>
      <c r="D173" s="224" t="s">
        <v>12</v>
      </c>
      <c r="E173" s="224">
        <v>30</v>
      </c>
      <c r="F173" s="224"/>
      <c r="G173" s="224" t="s">
        <v>34</v>
      </c>
      <c r="H173" s="225">
        <f t="shared" si="15"/>
        <v>30</v>
      </c>
      <c r="I173" s="225">
        <f>IF(C173="","",VLOOKUP(C173,价格表!B:D,3,0))</f>
        <v>1.62</v>
      </c>
      <c r="J173" s="225">
        <f t="shared" si="16"/>
        <v>48.6</v>
      </c>
      <c r="K173" s="226"/>
    </row>
    <row r="174" ht="25" customHeight="1" spans="1:11">
      <c r="A174" s="223">
        <f t="shared" si="14"/>
        <v>172</v>
      </c>
      <c r="B174" s="223" t="str">
        <f>IF(C174="","",VLOOKUP(C174,价格表!B:E,4,0))</f>
        <v>龙老板</v>
      </c>
      <c r="C174" s="224" t="s">
        <v>87</v>
      </c>
      <c r="D174" s="224" t="s">
        <v>12</v>
      </c>
      <c r="E174" s="224">
        <v>45</v>
      </c>
      <c r="F174" s="224"/>
      <c r="G174" s="224" t="s">
        <v>34</v>
      </c>
      <c r="H174" s="225">
        <f t="shared" si="15"/>
        <v>45</v>
      </c>
      <c r="I174" s="225">
        <f>IF(C174="","",VLOOKUP(C174,价格表!B:D,3,0))</f>
        <v>2.43</v>
      </c>
      <c r="J174" s="225">
        <f t="shared" si="16"/>
        <v>109.35</v>
      </c>
      <c r="K174" s="226"/>
    </row>
    <row r="175" ht="25" customHeight="1" spans="1:11">
      <c r="A175" s="223">
        <f t="shared" si="14"/>
        <v>173</v>
      </c>
      <c r="B175" s="223" t="str">
        <f>IF(C175="","",VLOOKUP(C175,价格表!B:E,4,0))</f>
        <v>库存</v>
      </c>
      <c r="C175" s="224" t="s">
        <v>88</v>
      </c>
      <c r="D175" s="224" t="s">
        <v>12</v>
      </c>
      <c r="E175" s="224">
        <v>10</v>
      </c>
      <c r="F175" s="224"/>
      <c r="G175" s="224" t="s">
        <v>34</v>
      </c>
      <c r="H175" s="225">
        <f t="shared" si="15"/>
        <v>10</v>
      </c>
      <c r="I175" s="225">
        <f>IF(C175="","",VLOOKUP(C175,价格表!B:D,3,0))</f>
        <v>2.43</v>
      </c>
      <c r="J175" s="225">
        <f t="shared" si="16"/>
        <v>24.3</v>
      </c>
      <c r="K175" s="226"/>
    </row>
    <row r="176" ht="25" customHeight="1" spans="1:11">
      <c r="A176" s="223">
        <f t="shared" si="14"/>
        <v>174</v>
      </c>
      <c r="B176" s="223" t="str">
        <f>IF(C176="","",VLOOKUP(C176,价格表!B:E,4,0))</f>
        <v>龙老板</v>
      </c>
      <c r="C176" s="224" t="s">
        <v>59</v>
      </c>
      <c r="D176" s="224" t="s">
        <v>12</v>
      </c>
      <c r="E176" s="224">
        <v>10</v>
      </c>
      <c r="F176" s="224"/>
      <c r="G176" s="224" t="s">
        <v>34</v>
      </c>
      <c r="H176" s="225">
        <f t="shared" si="15"/>
        <v>10</v>
      </c>
      <c r="I176" s="225">
        <f>IF(C176="","",VLOOKUP(C176,价格表!B:D,3,0))</f>
        <v>2.03</v>
      </c>
      <c r="J176" s="225">
        <f t="shared" si="16"/>
        <v>20.3</v>
      </c>
      <c r="K176" s="226"/>
    </row>
    <row r="177" ht="25" customHeight="1" spans="1:11">
      <c r="A177" s="223">
        <f t="shared" si="14"/>
        <v>175</v>
      </c>
      <c r="B177" s="223" t="str">
        <f>IF(C177="","",VLOOKUP(C177,价格表!B:E,4,0))</f>
        <v>龙老板1</v>
      </c>
      <c r="C177" s="224" t="s">
        <v>31</v>
      </c>
      <c r="D177" s="224" t="s">
        <v>12</v>
      </c>
      <c r="E177" s="224">
        <v>25</v>
      </c>
      <c r="F177" s="224"/>
      <c r="G177" s="224" t="s">
        <v>34</v>
      </c>
      <c r="H177" s="225">
        <f t="shared" si="15"/>
        <v>25</v>
      </c>
      <c r="I177" s="225">
        <f>IF(C177="","",VLOOKUP(C177,价格表!B:D,3,0))</f>
        <v>4.05</v>
      </c>
      <c r="J177" s="225">
        <f t="shared" si="16"/>
        <v>101.25</v>
      </c>
      <c r="K177" s="226"/>
    </row>
    <row r="178" ht="25" customHeight="1" spans="1:11">
      <c r="A178" s="223">
        <f t="shared" si="14"/>
        <v>176</v>
      </c>
      <c r="B178" s="223" t="str">
        <f>IF(C178="","",VLOOKUP(C178,价格表!B:E,4,0))</f>
        <v>龙老板</v>
      </c>
      <c r="C178" s="224" t="s">
        <v>29</v>
      </c>
      <c r="D178" s="224" t="s">
        <v>12</v>
      </c>
      <c r="E178" s="224">
        <v>7</v>
      </c>
      <c r="F178" s="224"/>
      <c r="G178" s="224" t="s">
        <v>34</v>
      </c>
      <c r="H178" s="225">
        <f t="shared" si="15"/>
        <v>7</v>
      </c>
      <c r="I178" s="225">
        <f>IF(C178="","",VLOOKUP(C178,价格表!B:D,3,0))</f>
        <v>2.03</v>
      </c>
      <c r="J178" s="225">
        <f t="shared" si="16"/>
        <v>14.21</v>
      </c>
      <c r="K178" s="226"/>
    </row>
    <row r="179" ht="25" customHeight="1" spans="1:11">
      <c r="A179" s="223">
        <f t="shared" si="14"/>
        <v>177</v>
      </c>
      <c r="B179" s="223" t="str">
        <f>IF(C179="","",VLOOKUP(C179,价格表!B:E,4,0))</f>
        <v>龙老板1</v>
      </c>
      <c r="C179" s="224" t="s">
        <v>81</v>
      </c>
      <c r="D179" s="224" t="s">
        <v>12</v>
      </c>
      <c r="E179" s="224">
        <v>5</v>
      </c>
      <c r="F179" s="224"/>
      <c r="G179" s="224" t="s">
        <v>34</v>
      </c>
      <c r="H179" s="225">
        <f t="shared" si="15"/>
        <v>5</v>
      </c>
      <c r="I179" s="225">
        <f>IF(C179="","",VLOOKUP(C179,价格表!B:D,3,0))</f>
        <v>2.43</v>
      </c>
      <c r="J179" s="225">
        <f t="shared" si="16"/>
        <v>12.15</v>
      </c>
      <c r="K179" s="226"/>
    </row>
    <row r="180" ht="25" customHeight="1" spans="1:11">
      <c r="A180" s="223">
        <f t="shared" si="14"/>
        <v>178</v>
      </c>
      <c r="B180" s="223" t="str">
        <f>IF(C180="","",VLOOKUP(C180,价格表!B:E,4,0))</f>
        <v>龙老板1</v>
      </c>
      <c r="C180" s="224" t="s">
        <v>47</v>
      </c>
      <c r="D180" s="224" t="s">
        <v>12</v>
      </c>
      <c r="E180" s="224">
        <v>3</v>
      </c>
      <c r="F180" s="224"/>
      <c r="G180" s="224" t="s">
        <v>34</v>
      </c>
      <c r="H180" s="225">
        <f t="shared" si="15"/>
        <v>3</v>
      </c>
      <c r="I180" s="225">
        <f>IF(C180="","",VLOOKUP(C180,价格表!B:D,3,0))</f>
        <v>2.84</v>
      </c>
      <c r="J180" s="225">
        <f t="shared" si="16"/>
        <v>8.52</v>
      </c>
      <c r="K180" s="226"/>
    </row>
    <row r="181" ht="25" customHeight="1" spans="1:11">
      <c r="A181" s="223">
        <f t="shared" si="14"/>
        <v>179</v>
      </c>
      <c r="B181" s="223" t="str">
        <f>IF(C181="","",VLOOKUP(C181,价格表!B:E,4,0))</f>
        <v>龙老板1</v>
      </c>
      <c r="C181" s="224" t="s">
        <v>45</v>
      </c>
      <c r="D181" s="224" t="s">
        <v>12</v>
      </c>
      <c r="E181" s="224">
        <v>2</v>
      </c>
      <c r="F181" s="224"/>
      <c r="G181" s="224" t="s">
        <v>34</v>
      </c>
      <c r="H181" s="225">
        <f t="shared" si="15"/>
        <v>2</v>
      </c>
      <c r="I181" s="225">
        <f>IF(C181="","",VLOOKUP(C181,价格表!B:D,3,0))</f>
        <v>2.43</v>
      </c>
      <c r="J181" s="225">
        <f t="shared" si="16"/>
        <v>4.86</v>
      </c>
      <c r="K181" s="226"/>
    </row>
    <row r="182" ht="25" customHeight="1" spans="1:11">
      <c r="A182" s="223">
        <f t="shared" si="14"/>
        <v>180</v>
      </c>
      <c r="B182" s="223" t="str">
        <f>IF(C182="","",VLOOKUP(C182,价格表!B:E,4,0))</f>
        <v>库存</v>
      </c>
      <c r="C182" s="224" t="s">
        <v>71</v>
      </c>
      <c r="D182" s="224" t="s">
        <v>12</v>
      </c>
      <c r="E182" s="224">
        <v>2</v>
      </c>
      <c r="F182" s="224"/>
      <c r="G182" s="224" t="s">
        <v>34</v>
      </c>
      <c r="H182" s="225">
        <f t="shared" si="15"/>
        <v>2</v>
      </c>
      <c r="I182" s="225">
        <f>IF(C182="","",VLOOKUP(C182,价格表!B:D,3,0))</f>
        <v>4.05</v>
      </c>
      <c r="J182" s="225">
        <f t="shared" si="16"/>
        <v>8.1</v>
      </c>
      <c r="K182" s="226"/>
    </row>
    <row r="183" ht="25" customHeight="1" spans="1:11">
      <c r="A183" s="223">
        <f t="shared" si="14"/>
        <v>181</v>
      </c>
      <c r="B183" s="223" t="str">
        <f>IF(C183="","",VLOOKUP(C183,价格表!B:E,4,0))</f>
        <v>蒜类</v>
      </c>
      <c r="C183" s="224" t="s">
        <v>43</v>
      </c>
      <c r="D183" s="224" t="s">
        <v>12</v>
      </c>
      <c r="E183" s="224">
        <v>5</v>
      </c>
      <c r="F183" s="224"/>
      <c r="G183" s="224" t="s">
        <v>34</v>
      </c>
      <c r="H183" s="225">
        <f t="shared" si="15"/>
        <v>5</v>
      </c>
      <c r="I183" s="225">
        <f>IF(C183="","",VLOOKUP(C183,价格表!B:D,3,0))</f>
        <v>4.86</v>
      </c>
      <c r="J183" s="225">
        <f t="shared" si="16"/>
        <v>24.3</v>
      </c>
      <c r="K183" s="226"/>
    </row>
    <row r="184" ht="25" customHeight="1" spans="1:11">
      <c r="A184" s="223">
        <f t="shared" si="14"/>
        <v>182</v>
      </c>
      <c r="B184" s="223" t="str">
        <f>IF(C184="","",VLOOKUP(C184,价格表!B:E,4,0))</f>
        <v>龙老板</v>
      </c>
      <c r="C184" s="224" t="s">
        <v>93</v>
      </c>
      <c r="D184" s="224" t="s">
        <v>12</v>
      </c>
      <c r="E184" s="224">
        <v>2</v>
      </c>
      <c r="F184" s="224"/>
      <c r="G184" s="224" t="s">
        <v>34</v>
      </c>
      <c r="H184" s="225">
        <f t="shared" si="15"/>
        <v>2</v>
      </c>
      <c r="I184" s="225">
        <f>IF(C184="","",VLOOKUP(C184,价格表!B:D,3,0))</f>
        <v>9.72</v>
      </c>
      <c r="J184" s="225">
        <f t="shared" si="16"/>
        <v>19.44</v>
      </c>
      <c r="K184" s="226"/>
    </row>
    <row r="185" ht="25" customHeight="1" spans="1:11">
      <c r="A185" s="223">
        <f t="shared" si="14"/>
        <v>183</v>
      </c>
      <c r="B185" s="223" t="str">
        <f>IF(C185="","",VLOOKUP(C185,价格表!B:E,4,0))</f>
        <v>龙老板1</v>
      </c>
      <c r="C185" s="224" t="s">
        <v>83</v>
      </c>
      <c r="D185" s="224" t="s">
        <v>12</v>
      </c>
      <c r="E185" s="224">
        <v>1</v>
      </c>
      <c r="F185" s="224"/>
      <c r="G185" s="224" t="s">
        <v>34</v>
      </c>
      <c r="H185" s="225">
        <f t="shared" si="15"/>
        <v>1</v>
      </c>
      <c r="I185" s="225">
        <f>IF(C185="","",VLOOKUP(C185,价格表!B:D,3,0))</f>
        <v>2.43</v>
      </c>
      <c r="J185" s="225">
        <f t="shared" si="16"/>
        <v>2.43</v>
      </c>
      <c r="K185" s="226"/>
    </row>
    <row r="186" ht="25" customHeight="1" spans="1:11">
      <c r="A186" s="223">
        <f t="shared" si="14"/>
        <v>184</v>
      </c>
      <c r="B186" s="223" t="str">
        <f>IF(C186="","",VLOOKUP(C186,价格表!B:E,4,0))</f>
        <v>龙老板1</v>
      </c>
      <c r="C186" s="224" t="s">
        <v>22</v>
      </c>
      <c r="D186" s="224" t="s">
        <v>12</v>
      </c>
      <c r="E186" s="224">
        <v>2</v>
      </c>
      <c r="F186" s="224"/>
      <c r="G186" s="224" t="s">
        <v>34</v>
      </c>
      <c r="H186" s="225">
        <f t="shared" si="15"/>
        <v>2</v>
      </c>
      <c r="I186" s="225">
        <f>IF(C186="","",VLOOKUP(C186,价格表!B:D,3,0))</f>
        <v>4.86</v>
      </c>
      <c r="J186" s="225">
        <f t="shared" si="16"/>
        <v>9.72</v>
      </c>
      <c r="K186" s="226"/>
    </row>
    <row r="187" ht="25" customHeight="1" spans="1:11">
      <c r="A187" s="223">
        <f t="shared" si="14"/>
        <v>185</v>
      </c>
      <c r="B187" s="223" t="str">
        <f>IF(C187="","",VLOOKUP(C187,价格表!B:E,4,0))</f>
        <v>水果</v>
      </c>
      <c r="C187" s="224" t="s">
        <v>79</v>
      </c>
      <c r="D187" s="224" t="s">
        <v>12</v>
      </c>
      <c r="E187" s="224">
        <v>150</v>
      </c>
      <c r="F187" s="224"/>
      <c r="G187" s="224" t="s">
        <v>34</v>
      </c>
      <c r="H187" s="225">
        <f t="shared" si="15"/>
        <v>150</v>
      </c>
      <c r="I187" s="225">
        <f>IF(C187="","",VLOOKUP(C187,价格表!B:D,3,0))</f>
        <v>4.04</v>
      </c>
      <c r="J187" s="225">
        <f t="shared" si="16"/>
        <v>606</v>
      </c>
      <c r="K187" s="226"/>
    </row>
    <row r="188" ht="25" customHeight="1" spans="1:11">
      <c r="A188" s="223">
        <f t="shared" si="14"/>
        <v>186</v>
      </c>
      <c r="B188" s="223" t="str">
        <f>IF(C188="","",VLOOKUP(C188,价格表!B:E,4,0))</f>
        <v>水果</v>
      </c>
      <c r="C188" s="224" t="s">
        <v>110</v>
      </c>
      <c r="D188" s="224" t="s">
        <v>12</v>
      </c>
      <c r="E188" s="224"/>
      <c r="F188" s="224" t="s">
        <v>111</v>
      </c>
      <c r="G188" s="224" t="s">
        <v>34</v>
      </c>
      <c r="H188" s="225">
        <f t="shared" si="15"/>
        <v>0</v>
      </c>
      <c r="I188" s="225">
        <f>IF(C188="","",VLOOKUP(C188,价格表!B:D,3,0))</f>
        <v>2.84</v>
      </c>
      <c r="J188" s="225">
        <f t="shared" si="16"/>
        <v>0</v>
      </c>
      <c r="K188" s="226"/>
    </row>
    <row r="189" ht="25" customHeight="1" spans="1:11">
      <c r="A189" s="223">
        <f t="shared" si="14"/>
        <v>187</v>
      </c>
      <c r="B189" s="223" t="str">
        <f>IF(C189="","",VLOOKUP(C189,价格表!B:E,4,0))</f>
        <v>龙老板1</v>
      </c>
      <c r="C189" s="224" t="s">
        <v>81</v>
      </c>
      <c r="D189" s="224" t="s">
        <v>12</v>
      </c>
      <c r="E189" s="224">
        <v>50</v>
      </c>
      <c r="F189" s="224"/>
      <c r="G189" s="224" t="s">
        <v>48</v>
      </c>
      <c r="H189" s="225">
        <f t="shared" si="15"/>
        <v>50</v>
      </c>
      <c r="I189" s="225">
        <f>IF(C189="","",VLOOKUP(C189,价格表!B:D,3,0))</f>
        <v>2.43</v>
      </c>
      <c r="J189" s="225">
        <f t="shared" si="16"/>
        <v>121.5</v>
      </c>
      <c r="K189" s="226"/>
    </row>
    <row r="190" ht="25" customHeight="1" spans="1:10">
      <c r="A190" s="223">
        <f t="shared" si="14"/>
        <v>188</v>
      </c>
      <c r="B190" s="223" t="str">
        <f>IF(C190="","",VLOOKUP(C190,价格表!B:E,4,0))</f>
        <v>菌菇类</v>
      </c>
      <c r="C190" s="224" t="s">
        <v>72</v>
      </c>
      <c r="D190" s="224" t="s">
        <v>12</v>
      </c>
      <c r="E190" s="224">
        <v>15</v>
      </c>
      <c r="F190" s="224"/>
      <c r="G190" s="224" t="s">
        <v>48</v>
      </c>
      <c r="H190" s="225">
        <f t="shared" si="15"/>
        <v>15</v>
      </c>
      <c r="I190" s="225">
        <f>IF(C190="","",VLOOKUP(C190,价格表!B:D,3,0))</f>
        <v>5.27</v>
      </c>
      <c r="J190" s="225">
        <f t="shared" si="16"/>
        <v>79.05</v>
      </c>
    </row>
    <row r="191" ht="25" customHeight="1" spans="1:10">
      <c r="A191" s="223">
        <f t="shared" si="14"/>
        <v>189</v>
      </c>
      <c r="B191" s="223" t="str">
        <f>IF(C191="","",VLOOKUP(C191,价格表!B:E,4,0))</f>
        <v>龙老板</v>
      </c>
      <c r="C191" s="224" t="s">
        <v>62</v>
      </c>
      <c r="D191" s="224" t="s">
        <v>12</v>
      </c>
      <c r="E191" s="224">
        <v>70</v>
      </c>
      <c r="F191" s="224"/>
      <c r="G191" s="224" t="s">
        <v>48</v>
      </c>
      <c r="H191" s="225">
        <f t="shared" si="15"/>
        <v>70</v>
      </c>
      <c r="I191" s="225">
        <f>IF(C191="","",VLOOKUP(C191,价格表!B:D,3,0))</f>
        <v>2.84</v>
      </c>
      <c r="J191" s="225">
        <f t="shared" si="16"/>
        <v>198.8</v>
      </c>
    </row>
    <row r="192" ht="25" customHeight="1" spans="1:10">
      <c r="A192" s="223">
        <f t="shared" si="14"/>
        <v>190</v>
      </c>
      <c r="B192" s="223" t="str">
        <f>IF(C192="","",VLOOKUP(C192,价格表!B:E,4,0))</f>
        <v>龙老板</v>
      </c>
      <c r="C192" s="224" t="s">
        <v>11</v>
      </c>
      <c r="D192" s="224" t="s">
        <v>12</v>
      </c>
      <c r="E192" s="224">
        <v>35</v>
      </c>
      <c r="F192" s="224" t="s">
        <v>112</v>
      </c>
      <c r="G192" s="224" t="s">
        <v>48</v>
      </c>
      <c r="H192" s="225">
        <f t="shared" si="15"/>
        <v>35</v>
      </c>
      <c r="I192" s="225">
        <f>IF(C192="","",VLOOKUP(C192,价格表!B:D,3,0))</f>
        <v>1.46</v>
      </c>
      <c r="J192" s="225">
        <f t="shared" si="16"/>
        <v>51.1</v>
      </c>
    </row>
    <row r="193" ht="25" customHeight="1" spans="1:10">
      <c r="A193" s="223">
        <f t="shared" si="14"/>
        <v>191</v>
      </c>
      <c r="B193" s="223" t="str">
        <f>IF(C193="","",VLOOKUP(C193,价格表!B:E,4,0))</f>
        <v>龙老板</v>
      </c>
      <c r="C193" s="224" t="s">
        <v>59</v>
      </c>
      <c r="D193" s="224" t="s">
        <v>12</v>
      </c>
      <c r="E193" s="224">
        <v>100</v>
      </c>
      <c r="F193" s="224"/>
      <c r="G193" s="224" t="s">
        <v>48</v>
      </c>
      <c r="H193" s="225">
        <f t="shared" si="15"/>
        <v>100</v>
      </c>
      <c r="I193" s="225">
        <f>IF(C193="","",VLOOKUP(C193,价格表!B:D,3,0))</f>
        <v>2.03</v>
      </c>
      <c r="J193" s="225">
        <f t="shared" si="16"/>
        <v>203</v>
      </c>
    </row>
    <row r="194" ht="25" customHeight="1" spans="1:10">
      <c r="A194" s="223">
        <f t="shared" si="14"/>
        <v>192</v>
      </c>
      <c r="B194" s="223" t="str">
        <f>IF(C194="","",VLOOKUP(C194,价格表!B:E,4,0))</f>
        <v>龙老板1</v>
      </c>
      <c r="C194" s="224" t="s">
        <v>69</v>
      </c>
      <c r="D194" s="224" t="s">
        <v>12</v>
      </c>
      <c r="E194" s="224">
        <v>70</v>
      </c>
      <c r="F194" s="224"/>
      <c r="G194" s="224" t="s">
        <v>48</v>
      </c>
      <c r="H194" s="225">
        <f t="shared" si="15"/>
        <v>70</v>
      </c>
      <c r="I194" s="225">
        <f>IF(C194="","",VLOOKUP(C194,价格表!B:D,3,0))</f>
        <v>1.62</v>
      </c>
      <c r="J194" s="225">
        <f t="shared" si="16"/>
        <v>113.4</v>
      </c>
    </row>
    <row r="195" ht="25" customHeight="1" spans="1:10">
      <c r="A195" s="223">
        <f t="shared" si="14"/>
        <v>193</v>
      </c>
      <c r="B195" s="223" t="str">
        <f>IF(C195="","",VLOOKUP(C195,价格表!B:E,4,0))</f>
        <v>龙老板</v>
      </c>
      <c r="C195" s="224" t="s">
        <v>68</v>
      </c>
      <c r="D195" s="224" t="s">
        <v>12</v>
      </c>
      <c r="E195" s="224">
        <v>90</v>
      </c>
      <c r="F195" s="224"/>
      <c r="G195" s="224" t="s">
        <v>48</v>
      </c>
      <c r="H195" s="225">
        <f t="shared" si="15"/>
        <v>90</v>
      </c>
      <c r="I195" s="225">
        <f>IF(C195="","",VLOOKUP(C195,价格表!B:D,3,0))</f>
        <v>0.81</v>
      </c>
      <c r="J195" s="225">
        <f t="shared" si="16"/>
        <v>72.9</v>
      </c>
    </row>
    <row r="196" ht="25" customHeight="1" spans="1:10">
      <c r="A196" s="223">
        <f t="shared" si="14"/>
        <v>194</v>
      </c>
      <c r="B196" s="223" t="str">
        <f>IF(C196="","",VLOOKUP(C196,价格表!B:E,4,0))</f>
        <v>莲藕类</v>
      </c>
      <c r="C196" s="224" t="s">
        <v>65</v>
      </c>
      <c r="D196" s="224" t="s">
        <v>12</v>
      </c>
      <c r="E196" s="224">
        <v>60</v>
      </c>
      <c r="F196" s="224"/>
      <c r="G196" s="224" t="s">
        <v>48</v>
      </c>
      <c r="H196" s="225">
        <f t="shared" si="15"/>
        <v>60</v>
      </c>
      <c r="I196" s="225">
        <f>IF(C196="","",VLOOKUP(C196,价格表!B:D,3,0))</f>
        <v>2.84</v>
      </c>
      <c r="J196" s="225">
        <f t="shared" si="16"/>
        <v>170.4</v>
      </c>
    </row>
    <row r="197" ht="25" customHeight="1" spans="1:10">
      <c r="A197" s="223">
        <f t="shared" si="14"/>
        <v>195</v>
      </c>
      <c r="B197" s="223" t="str">
        <f>IF(C197="","",VLOOKUP(C197,价格表!B:E,4,0))</f>
        <v>库存</v>
      </c>
      <c r="C197" s="224" t="s">
        <v>113</v>
      </c>
      <c r="D197" s="224" t="s">
        <v>12</v>
      </c>
      <c r="E197" s="224">
        <v>35</v>
      </c>
      <c r="F197" s="224"/>
      <c r="G197" s="224" t="s">
        <v>48</v>
      </c>
      <c r="H197" s="225">
        <f t="shared" si="15"/>
        <v>35</v>
      </c>
      <c r="I197" s="225">
        <f>IF(C197="","",VLOOKUP(C197,价格表!B:D,3,0))</f>
        <v>4.86</v>
      </c>
      <c r="J197" s="225">
        <f t="shared" si="16"/>
        <v>170.1</v>
      </c>
    </row>
    <row r="198" ht="25" customHeight="1" spans="1:10">
      <c r="A198" s="223">
        <f t="shared" si="14"/>
        <v>196</v>
      </c>
      <c r="B198" s="223" t="str">
        <f>IF(C198="","",VLOOKUP(C198,价格表!B:E,4,0))</f>
        <v>龙老板</v>
      </c>
      <c r="C198" s="224" t="s">
        <v>114</v>
      </c>
      <c r="D198" s="224" t="s">
        <v>12</v>
      </c>
      <c r="E198" s="224">
        <v>65</v>
      </c>
      <c r="F198" s="224"/>
      <c r="G198" s="224" t="s">
        <v>48</v>
      </c>
      <c r="H198" s="225">
        <f t="shared" si="15"/>
        <v>65</v>
      </c>
      <c r="I198" s="225">
        <f>IF(C198="","",VLOOKUP(C198,价格表!B:D,3,0))</f>
        <v>2.84</v>
      </c>
      <c r="J198" s="225">
        <f t="shared" si="16"/>
        <v>184.6</v>
      </c>
    </row>
    <row r="199" ht="25" customHeight="1" spans="1:10">
      <c r="A199" s="223">
        <f t="shared" si="14"/>
        <v>197</v>
      </c>
      <c r="B199" s="223" t="str">
        <f>IF(C199="","",VLOOKUP(C199,价格表!B:E,4,0))</f>
        <v>库存</v>
      </c>
      <c r="C199" s="224" t="s">
        <v>115</v>
      </c>
      <c r="D199" s="224" t="s">
        <v>12</v>
      </c>
      <c r="E199" s="224">
        <v>10</v>
      </c>
      <c r="F199" s="224"/>
      <c r="G199" s="224" t="s">
        <v>48</v>
      </c>
      <c r="H199" s="225">
        <f t="shared" si="15"/>
        <v>10</v>
      </c>
      <c r="I199" s="225">
        <f>IF(C199="","",VLOOKUP(C199,价格表!B:D,3,0))</f>
        <v>3.24</v>
      </c>
      <c r="J199" s="225">
        <f t="shared" si="16"/>
        <v>32.4</v>
      </c>
    </row>
    <row r="200" ht="25" customHeight="1" spans="1:10">
      <c r="A200" s="223">
        <f t="shared" si="14"/>
        <v>198</v>
      </c>
      <c r="B200" s="223" t="str">
        <f>IF(C200="","",VLOOKUP(C200,价格表!B:E,4,0))</f>
        <v>龙老板1</v>
      </c>
      <c r="C200" s="224" t="s">
        <v>67</v>
      </c>
      <c r="D200" s="224" t="s">
        <v>12</v>
      </c>
      <c r="E200" s="224">
        <v>45</v>
      </c>
      <c r="F200" s="224"/>
      <c r="G200" s="224" t="s">
        <v>48</v>
      </c>
      <c r="H200" s="225">
        <f t="shared" si="15"/>
        <v>45</v>
      </c>
      <c r="I200" s="225">
        <f>IF(C200="","",VLOOKUP(C200,价格表!B:D,3,0))</f>
        <v>2.43</v>
      </c>
      <c r="J200" s="225">
        <f t="shared" si="16"/>
        <v>109.35</v>
      </c>
    </row>
    <row r="201" ht="25" customHeight="1" spans="1:10">
      <c r="A201" s="223">
        <f t="shared" si="14"/>
        <v>199</v>
      </c>
      <c r="B201" s="223" t="str">
        <f>IF(C201="","",VLOOKUP(C201,价格表!B:E,4,0))</f>
        <v>龙老板1</v>
      </c>
      <c r="C201" s="224" t="s">
        <v>22</v>
      </c>
      <c r="D201" s="224" t="s">
        <v>12</v>
      </c>
      <c r="E201" s="224">
        <v>30</v>
      </c>
      <c r="F201" s="224"/>
      <c r="G201" s="224" t="s">
        <v>48</v>
      </c>
      <c r="H201" s="225">
        <f t="shared" si="15"/>
        <v>30</v>
      </c>
      <c r="I201" s="225">
        <f>IF(C201="","",VLOOKUP(C201,价格表!B:D,3,0))</f>
        <v>4.86</v>
      </c>
      <c r="J201" s="225">
        <f t="shared" si="16"/>
        <v>145.8</v>
      </c>
    </row>
    <row r="202" ht="25" customHeight="1" spans="1:10">
      <c r="A202" s="223">
        <f t="shared" si="14"/>
        <v>200</v>
      </c>
      <c r="B202" s="223" t="str">
        <f>IF(C202="","",VLOOKUP(C202,价格表!B:E,4,0))</f>
        <v>龙老板</v>
      </c>
      <c r="C202" s="224" t="s">
        <v>100</v>
      </c>
      <c r="D202" s="224" t="s">
        <v>12</v>
      </c>
      <c r="E202" s="224">
        <v>45</v>
      </c>
      <c r="F202" s="224"/>
      <c r="G202" s="224" t="s">
        <v>48</v>
      </c>
      <c r="H202" s="225">
        <f t="shared" si="15"/>
        <v>45</v>
      </c>
      <c r="I202" s="225">
        <f>IF(C202="","",VLOOKUP(C202,价格表!B:D,3,0))</f>
        <v>2.03</v>
      </c>
      <c r="J202" s="225">
        <f t="shared" si="16"/>
        <v>91.35</v>
      </c>
    </row>
    <row r="203" ht="25" customHeight="1" spans="1:10">
      <c r="A203" s="223">
        <f t="shared" si="14"/>
        <v>201</v>
      </c>
      <c r="B203" s="223" t="str">
        <f>IF(C203="","",VLOOKUP(C203,价格表!B:E,4,0))</f>
        <v>龙老板</v>
      </c>
      <c r="C203" s="224" t="s">
        <v>116</v>
      </c>
      <c r="D203" s="224" t="s">
        <v>12</v>
      </c>
      <c r="E203" s="224">
        <v>45</v>
      </c>
      <c r="F203" s="224"/>
      <c r="G203" s="224" t="s">
        <v>48</v>
      </c>
      <c r="H203" s="225">
        <f t="shared" si="15"/>
        <v>45</v>
      </c>
      <c r="I203" s="225">
        <f>IF(C203="","",VLOOKUP(C203,价格表!B:D,3,0))</f>
        <v>2.03</v>
      </c>
      <c r="J203" s="225">
        <f t="shared" si="16"/>
        <v>91.35</v>
      </c>
    </row>
    <row r="204" ht="25" customHeight="1" spans="1:10">
      <c r="A204" s="223">
        <f t="shared" si="14"/>
        <v>202</v>
      </c>
      <c r="B204" s="223" t="str">
        <f>IF(C204="","",VLOOKUP(C204,价格表!B:E,4,0))</f>
        <v>库存</v>
      </c>
      <c r="C204" s="224" t="s">
        <v>98</v>
      </c>
      <c r="D204" s="224" t="s">
        <v>12</v>
      </c>
      <c r="E204" s="224">
        <v>45</v>
      </c>
      <c r="F204" s="224"/>
      <c r="G204" s="224" t="s">
        <v>48</v>
      </c>
      <c r="H204" s="225">
        <f t="shared" si="15"/>
        <v>45</v>
      </c>
      <c r="I204" s="225">
        <f>IF(C204="","",VLOOKUP(C204,价格表!B:D,3,0))</f>
        <v>1.62</v>
      </c>
      <c r="J204" s="225">
        <f t="shared" si="16"/>
        <v>72.9</v>
      </c>
    </row>
    <row r="205" ht="25" customHeight="1" spans="1:10">
      <c r="A205" s="223">
        <f t="shared" si="14"/>
        <v>203</v>
      </c>
      <c r="B205" s="223" t="str">
        <f>IF(C205="","",VLOOKUP(C205,价格表!B:E,4,0))</f>
        <v>库存</v>
      </c>
      <c r="C205" s="224" t="s">
        <v>41</v>
      </c>
      <c r="D205" s="224" t="s">
        <v>12</v>
      </c>
      <c r="E205" s="224">
        <v>50</v>
      </c>
      <c r="F205" s="224"/>
      <c r="G205" s="224" t="s">
        <v>48</v>
      </c>
      <c r="H205" s="225">
        <f t="shared" si="15"/>
        <v>50</v>
      </c>
      <c r="I205" s="225">
        <f>IF(C205="","",VLOOKUP(C205,价格表!B:D,3,0))</f>
        <v>1.62</v>
      </c>
      <c r="J205" s="225">
        <f t="shared" si="16"/>
        <v>81</v>
      </c>
    </row>
    <row r="206" ht="25" customHeight="1" spans="1:10">
      <c r="A206" s="223">
        <f t="shared" si="14"/>
        <v>204</v>
      </c>
      <c r="B206" s="223" t="str">
        <f>IF(C206="","",VLOOKUP(C206,价格表!B:E,4,0))</f>
        <v>龙老板1</v>
      </c>
      <c r="C206" s="224" t="s">
        <v>83</v>
      </c>
      <c r="D206" s="224" t="s">
        <v>12</v>
      </c>
      <c r="E206" s="224">
        <v>3</v>
      </c>
      <c r="F206" s="224"/>
      <c r="G206" s="224" t="s">
        <v>48</v>
      </c>
      <c r="H206" s="225">
        <f t="shared" si="15"/>
        <v>3</v>
      </c>
      <c r="I206" s="225">
        <f>IF(C206="","",VLOOKUP(C206,价格表!B:D,3,0))</f>
        <v>2.43</v>
      </c>
      <c r="J206" s="225">
        <f t="shared" si="16"/>
        <v>7.29</v>
      </c>
    </row>
    <row r="207" ht="25" customHeight="1" spans="1:10">
      <c r="A207" s="223">
        <f t="shared" si="14"/>
        <v>205</v>
      </c>
      <c r="B207" s="223" t="str">
        <f>IF(C207="","",VLOOKUP(C207,价格表!B:E,4,0))</f>
        <v>龙老板2</v>
      </c>
      <c r="C207" s="224" t="s">
        <v>117</v>
      </c>
      <c r="D207" s="224" t="s">
        <v>12</v>
      </c>
      <c r="E207" s="224">
        <v>10</v>
      </c>
      <c r="F207" s="224"/>
      <c r="G207" s="224" t="s">
        <v>48</v>
      </c>
      <c r="H207" s="225">
        <f t="shared" si="15"/>
        <v>10</v>
      </c>
      <c r="I207" s="225">
        <f>IF(C207="","",VLOOKUP(C207,价格表!B:D,3,0))</f>
        <v>4.46</v>
      </c>
      <c r="J207" s="225">
        <f t="shared" si="16"/>
        <v>44.6</v>
      </c>
    </row>
    <row r="208" ht="25" customHeight="1" spans="1:10">
      <c r="A208" s="223">
        <f t="shared" si="14"/>
        <v>206</v>
      </c>
      <c r="B208" s="223" t="str">
        <f>IF(C208="","",VLOOKUP(C208,价格表!B:E,4,0))</f>
        <v>蒜类</v>
      </c>
      <c r="C208" s="224" t="s">
        <v>43</v>
      </c>
      <c r="D208" s="224" t="s">
        <v>12</v>
      </c>
      <c r="E208" s="224">
        <v>12</v>
      </c>
      <c r="F208" s="224"/>
      <c r="G208" s="224" t="s">
        <v>48</v>
      </c>
      <c r="H208" s="225">
        <f t="shared" si="15"/>
        <v>12</v>
      </c>
      <c r="I208" s="225">
        <f>IF(C208="","",VLOOKUP(C208,价格表!B:D,3,0))</f>
        <v>4.86</v>
      </c>
      <c r="J208" s="225">
        <f t="shared" si="16"/>
        <v>58.32</v>
      </c>
    </row>
    <row r="209" ht="25" customHeight="1" spans="1:10">
      <c r="A209" s="223">
        <f t="shared" si="14"/>
        <v>207</v>
      </c>
      <c r="B209" s="223" t="str">
        <f>IF(C209="","",VLOOKUP(C209,价格表!B:E,4,0))</f>
        <v>龙老板1</v>
      </c>
      <c r="C209" s="224" t="s">
        <v>45</v>
      </c>
      <c r="D209" s="224" t="s">
        <v>12</v>
      </c>
      <c r="E209" s="224">
        <v>7</v>
      </c>
      <c r="F209" s="224"/>
      <c r="G209" s="224" t="s">
        <v>48</v>
      </c>
      <c r="H209" s="225">
        <f t="shared" si="15"/>
        <v>7</v>
      </c>
      <c r="I209" s="225">
        <f>IF(C209="","",VLOOKUP(C209,价格表!B:D,3,0))</f>
        <v>2.43</v>
      </c>
      <c r="J209" s="225">
        <f t="shared" si="16"/>
        <v>17.01</v>
      </c>
    </row>
    <row r="210" ht="25" customHeight="1" spans="1:10">
      <c r="A210" s="223">
        <f t="shared" si="14"/>
        <v>208</v>
      </c>
      <c r="B210" s="223" t="str">
        <f>IF(C210="","",VLOOKUP(C210,价格表!B:E,4,0))</f>
        <v>叶菜类</v>
      </c>
      <c r="C210" s="224" t="s">
        <v>102</v>
      </c>
      <c r="D210" s="224" t="s">
        <v>12</v>
      </c>
      <c r="E210" s="224">
        <v>5</v>
      </c>
      <c r="F210" s="224"/>
      <c r="G210" s="224" t="s">
        <v>48</v>
      </c>
      <c r="H210" s="225">
        <f t="shared" si="15"/>
        <v>5</v>
      </c>
      <c r="I210" s="225">
        <f>IF(C210="","",VLOOKUP(C210,价格表!B:D,3,0))</f>
        <v>1.62</v>
      </c>
      <c r="J210" s="225">
        <f t="shared" si="16"/>
        <v>8.1</v>
      </c>
    </row>
    <row r="211" ht="25" customHeight="1" spans="1:10">
      <c r="A211" s="223">
        <f t="shared" si="14"/>
        <v>209</v>
      </c>
      <c r="B211" s="223" t="str">
        <f>IF(C211="","",VLOOKUP(C211,价格表!B:E,4,0))</f>
        <v>水果</v>
      </c>
      <c r="C211" s="224" t="s">
        <v>79</v>
      </c>
      <c r="D211" s="224" t="s">
        <v>12</v>
      </c>
      <c r="E211" s="224">
        <v>25</v>
      </c>
      <c r="F211" s="224" t="s">
        <v>118</v>
      </c>
      <c r="G211" s="224" t="s">
        <v>48</v>
      </c>
      <c r="H211" s="225">
        <f t="shared" si="15"/>
        <v>25</v>
      </c>
      <c r="I211" s="225">
        <f>IF(C211="","",VLOOKUP(C211,价格表!B:D,3,0))</f>
        <v>4.04</v>
      </c>
      <c r="J211" s="225">
        <f t="shared" si="16"/>
        <v>101</v>
      </c>
    </row>
    <row r="212" ht="25" customHeight="1" spans="1:10">
      <c r="A212" s="223">
        <f t="shared" si="14"/>
        <v>210</v>
      </c>
      <c r="B212" s="223" t="str">
        <f>IF(C212="","",VLOOKUP(C212,价格表!B:E,4,0))</f>
        <v>水果</v>
      </c>
      <c r="C212" s="224" t="s">
        <v>110</v>
      </c>
      <c r="D212" s="224" t="s">
        <v>12</v>
      </c>
      <c r="E212" s="224">
        <v>6</v>
      </c>
      <c r="F212" s="224" t="s">
        <v>119</v>
      </c>
      <c r="G212" s="224" t="s">
        <v>48</v>
      </c>
      <c r="H212" s="225">
        <f t="shared" si="15"/>
        <v>6</v>
      </c>
      <c r="I212" s="225">
        <f>IF(C212="","",VLOOKUP(C212,价格表!B:D,3,0))</f>
        <v>2.84</v>
      </c>
      <c r="J212" s="225">
        <f t="shared" si="16"/>
        <v>17.04</v>
      </c>
    </row>
    <row r="213" ht="25" customHeight="1" spans="1:10">
      <c r="A213" s="223">
        <f t="shared" si="14"/>
        <v>211</v>
      </c>
      <c r="B213" s="223" t="str">
        <f>IF(C213="","",VLOOKUP(C213,价格表!B:E,4,0))</f>
        <v>水果</v>
      </c>
      <c r="C213" s="224" t="s">
        <v>120</v>
      </c>
      <c r="D213" s="224" t="s">
        <v>12</v>
      </c>
      <c r="E213" s="224">
        <v>3</v>
      </c>
      <c r="F213" s="224" t="s">
        <v>118</v>
      </c>
      <c r="G213" s="224" t="s">
        <v>48</v>
      </c>
      <c r="H213" s="225">
        <f t="shared" si="15"/>
        <v>3</v>
      </c>
      <c r="I213" s="225">
        <f>IF(C213="","",VLOOKUP(C213,价格表!B:D,3,0))</f>
        <v>10.53</v>
      </c>
      <c r="J213" s="225">
        <f t="shared" si="16"/>
        <v>31.59</v>
      </c>
    </row>
    <row r="214" ht="25" customHeight="1" spans="1:10">
      <c r="A214" s="223">
        <f t="shared" si="14"/>
        <v>212</v>
      </c>
      <c r="B214" s="223" t="str">
        <f>IF(C214="","",VLOOKUP(C214,价格表!B:E,4,0))</f>
        <v>水果</v>
      </c>
      <c r="C214" s="224" t="s">
        <v>91</v>
      </c>
      <c r="D214" s="224" t="s">
        <v>12</v>
      </c>
      <c r="E214" s="224">
        <v>130</v>
      </c>
      <c r="F214" s="224"/>
      <c r="G214" s="224" t="s">
        <v>48</v>
      </c>
      <c r="H214" s="225">
        <f t="shared" si="15"/>
        <v>130</v>
      </c>
      <c r="I214" s="225">
        <f>IF(C214="","",VLOOKUP(C214,价格表!B:D,3,0))</f>
        <v>8.1</v>
      </c>
      <c r="J214" s="225">
        <f t="shared" si="16"/>
        <v>1053</v>
      </c>
    </row>
    <row r="215" ht="25" customHeight="1" spans="1:10">
      <c r="A215" s="223">
        <f t="shared" si="14"/>
        <v>213</v>
      </c>
      <c r="B215" s="223" t="str">
        <f>IF(C215="","",VLOOKUP(C215,价格表!B:E,4,0))</f>
        <v>水果</v>
      </c>
      <c r="C215" s="224" t="s">
        <v>104</v>
      </c>
      <c r="D215" s="224" t="s">
        <v>12</v>
      </c>
      <c r="E215" s="224">
        <v>280</v>
      </c>
      <c r="F215" s="224"/>
      <c r="G215" s="224" t="s">
        <v>48</v>
      </c>
      <c r="H215" s="225">
        <f t="shared" si="15"/>
        <v>280</v>
      </c>
      <c r="I215" s="225">
        <f>IF(C215="","",VLOOKUP(C215,价格表!B:D,3,0))</f>
        <v>3.65</v>
      </c>
      <c r="J215" s="225">
        <f t="shared" si="16"/>
        <v>1022</v>
      </c>
    </row>
    <row r="216" ht="25" customHeight="1" spans="1:10">
      <c r="A216" s="223">
        <f t="shared" si="14"/>
        <v>214</v>
      </c>
      <c r="B216" s="223" t="str">
        <f>IF(C216="","",VLOOKUP(C216,价格表!B:E,4,0))</f>
        <v>菌菇类</v>
      </c>
      <c r="C216" s="224" t="s">
        <v>72</v>
      </c>
      <c r="D216" s="224" t="s">
        <v>12</v>
      </c>
      <c r="E216" s="224">
        <v>10</v>
      </c>
      <c r="F216" s="224"/>
      <c r="G216" s="224" t="s">
        <v>51</v>
      </c>
      <c r="H216" s="225">
        <f t="shared" si="15"/>
        <v>10</v>
      </c>
      <c r="I216" s="225">
        <f>IF(C216="","",VLOOKUP(C216,价格表!B:D,3,0))</f>
        <v>5.27</v>
      </c>
      <c r="J216" s="225">
        <f t="shared" si="16"/>
        <v>52.7</v>
      </c>
    </row>
    <row r="217" ht="25" customHeight="1" spans="1:10">
      <c r="A217" s="223">
        <f t="shared" si="14"/>
        <v>215</v>
      </c>
      <c r="B217" s="223" t="str">
        <f>IF(C217="","",VLOOKUP(C217,价格表!B:E,4,0))</f>
        <v>库存</v>
      </c>
      <c r="C217" s="224" t="s">
        <v>56</v>
      </c>
      <c r="D217" s="224" t="s">
        <v>12</v>
      </c>
      <c r="E217" s="224">
        <v>20</v>
      </c>
      <c r="F217" s="224"/>
      <c r="G217" s="224" t="s">
        <v>51</v>
      </c>
      <c r="H217" s="225">
        <f t="shared" si="15"/>
        <v>20</v>
      </c>
      <c r="I217" s="225">
        <f>IF(C217="","",VLOOKUP(C217,价格表!B:D,3,0))</f>
        <v>1.22</v>
      </c>
      <c r="J217" s="225">
        <f t="shared" si="16"/>
        <v>24.4</v>
      </c>
    </row>
    <row r="218" ht="25" customHeight="1" spans="1:10">
      <c r="A218" s="223">
        <f t="shared" si="14"/>
        <v>216</v>
      </c>
      <c r="B218" s="223" t="str">
        <f>IF(C218="","",VLOOKUP(C218,价格表!B:E,4,0))</f>
        <v>龙老板</v>
      </c>
      <c r="C218" s="224" t="s">
        <v>59</v>
      </c>
      <c r="D218" s="224" t="s">
        <v>12</v>
      </c>
      <c r="E218" s="224">
        <v>30</v>
      </c>
      <c r="F218" s="224"/>
      <c r="G218" s="224" t="s">
        <v>51</v>
      </c>
      <c r="H218" s="225">
        <f t="shared" si="15"/>
        <v>30</v>
      </c>
      <c r="I218" s="225">
        <f>IF(C218="","",VLOOKUP(C218,价格表!B:D,3,0))</f>
        <v>2.03</v>
      </c>
      <c r="J218" s="225">
        <f t="shared" si="16"/>
        <v>60.9</v>
      </c>
    </row>
    <row r="219" ht="25" customHeight="1" spans="1:10">
      <c r="A219" s="223">
        <f t="shared" si="14"/>
        <v>217</v>
      </c>
      <c r="B219" s="223" t="str">
        <f>IF(C219="","",VLOOKUP(C219,价格表!B:E,4,0))</f>
        <v>库存</v>
      </c>
      <c r="C219" s="224" t="s">
        <v>98</v>
      </c>
      <c r="D219" s="224" t="s">
        <v>12</v>
      </c>
      <c r="E219" s="224">
        <v>80</v>
      </c>
      <c r="F219" s="224"/>
      <c r="G219" s="224" t="s">
        <v>51</v>
      </c>
      <c r="H219" s="225">
        <f t="shared" si="15"/>
        <v>80</v>
      </c>
      <c r="I219" s="225">
        <f>IF(C219="","",VLOOKUP(C219,价格表!B:D,3,0))</f>
        <v>1.62</v>
      </c>
      <c r="J219" s="225">
        <f t="shared" si="16"/>
        <v>129.6</v>
      </c>
    </row>
    <row r="220" ht="25" customHeight="1" spans="1:10">
      <c r="A220" s="223">
        <f t="shared" si="14"/>
        <v>218</v>
      </c>
      <c r="B220" s="223" t="str">
        <f>IF(C220="","",VLOOKUP(C220,价格表!B:E,4,0))</f>
        <v>菌菇类</v>
      </c>
      <c r="C220" s="224" t="s">
        <v>99</v>
      </c>
      <c r="D220" s="224" t="s">
        <v>12</v>
      </c>
      <c r="E220" s="224">
        <v>50</v>
      </c>
      <c r="F220" s="224"/>
      <c r="G220" s="224" t="s">
        <v>51</v>
      </c>
      <c r="H220" s="225">
        <f t="shared" si="15"/>
        <v>50</v>
      </c>
      <c r="I220" s="225">
        <f>IF(C220="","",VLOOKUP(C220,价格表!B:D,3,0))</f>
        <v>6.48</v>
      </c>
      <c r="J220" s="225">
        <f t="shared" si="16"/>
        <v>324</v>
      </c>
    </row>
    <row r="221" ht="25" customHeight="1" spans="1:10">
      <c r="A221" s="223">
        <f t="shared" si="14"/>
        <v>219</v>
      </c>
      <c r="B221" s="223" t="str">
        <f>IF(C221="","",VLOOKUP(C221,价格表!B:E,4,0))</f>
        <v>豆腐</v>
      </c>
      <c r="C221" s="224" t="s">
        <v>86</v>
      </c>
      <c r="D221" s="224" t="s">
        <v>12</v>
      </c>
      <c r="E221" s="224">
        <v>45</v>
      </c>
      <c r="F221" s="224"/>
      <c r="G221" s="224" t="s">
        <v>51</v>
      </c>
      <c r="H221" s="225">
        <f t="shared" si="15"/>
        <v>45</v>
      </c>
      <c r="I221" s="225">
        <f>IF(C221="","",VLOOKUP(C221,价格表!B:D,3,0))</f>
        <v>2.84</v>
      </c>
      <c r="J221" s="225">
        <f t="shared" si="16"/>
        <v>127.8</v>
      </c>
    </row>
    <row r="222" ht="25" customHeight="1" spans="1:10">
      <c r="A222" s="223">
        <f t="shared" si="14"/>
        <v>220</v>
      </c>
      <c r="B222" s="223" t="str">
        <f>IF(C222="","",VLOOKUP(C222,价格表!B:E,4,0))</f>
        <v>龙老板</v>
      </c>
      <c r="C222" s="224" t="s">
        <v>85</v>
      </c>
      <c r="D222" s="224" t="s">
        <v>12</v>
      </c>
      <c r="E222" s="224">
        <v>10</v>
      </c>
      <c r="F222" s="224"/>
      <c r="G222" s="224" t="s">
        <v>51</v>
      </c>
      <c r="H222" s="225">
        <f t="shared" si="15"/>
        <v>10</v>
      </c>
      <c r="I222" s="225">
        <f>IF(C222="","",VLOOKUP(C222,价格表!B:D,3,0))</f>
        <v>1.62</v>
      </c>
      <c r="J222" s="225">
        <f t="shared" si="16"/>
        <v>16.2</v>
      </c>
    </row>
    <row r="223" ht="25" customHeight="1" spans="1:10">
      <c r="A223" s="223">
        <f t="shared" ref="A223:A266" si="17">IF(C223="","",ROW()-2)</f>
        <v>221</v>
      </c>
      <c r="B223" s="223" t="str">
        <f>IF(C223="","",VLOOKUP(C223,价格表!B:E,4,0))</f>
        <v>龙老板</v>
      </c>
      <c r="C223" s="224" t="s">
        <v>121</v>
      </c>
      <c r="D223" s="224" t="s">
        <v>12</v>
      </c>
      <c r="E223" s="224">
        <v>55</v>
      </c>
      <c r="F223" s="224"/>
      <c r="G223" s="224" t="s">
        <v>51</v>
      </c>
      <c r="H223" s="225">
        <f t="shared" ref="H223:H266" si="18">E223</f>
        <v>55</v>
      </c>
      <c r="I223" s="225">
        <f>IF(C223="","",VLOOKUP(C223,价格表!B:D,3,0))</f>
        <v>2.43</v>
      </c>
      <c r="J223" s="225">
        <f t="shared" ref="J223:J266" si="19">IF(C223="","",H223*I223)</f>
        <v>133.65</v>
      </c>
    </row>
    <row r="224" ht="25" customHeight="1" spans="1:10">
      <c r="A224" s="223">
        <f t="shared" si="17"/>
        <v>222</v>
      </c>
      <c r="B224" s="223" t="str">
        <f>IF(C224="","",VLOOKUP(C224,价格表!B:E,4,0))</f>
        <v>龙老板1</v>
      </c>
      <c r="C224" s="224" t="s">
        <v>67</v>
      </c>
      <c r="D224" s="224" t="s">
        <v>12</v>
      </c>
      <c r="E224" s="224">
        <v>30</v>
      </c>
      <c r="F224" s="224"/>
      <c r="G224" s="224" t="s">
        <v>51</v>
      </c>
      <c r="H224" s="225">
        <f t="shared" si="18"/>
        <v>30</v>
      </c>
      <c r="I224" s="225">
        <f>IF(C224="","",VLOOKUP(C224,价格表!B:D,3,0))</f>
        <v>2.43</v>
      </c>
      <c r="J224" s="225">
        <f t="shared" si="19"/>
        <v>72.9</v>
      </c>
    </row>
    <row r="225" ht="25" customHeight="1" spans="1:10">
      <c r="A225" s="223">
        <f t="shared" si="17"/>
        <v>223</v>
      </c>
      <c r="B225" s="223" t="str">
        <f>IF(C225="","",VLOOKUP(C225,价格表!B:E,4,0))</f>
        <v>龙老板1</v>
      </c>
      <c r="C225" s="224" t="s">
        <v>22</v>
      </c>
      <c r="D225" s="224" t="s">
        <v>12</v>
      </c>
      <c r="E225" s="224">
        <v>10</v>
      </c>
      <c r="F225" s="224"/>
      <c r="G225" s="224" t="s">
        <v>51</v>
      </c>
      <c r="H225" s="225">
        <f t="shared" si="18"/>
        <v>10</v>
      </c>
      <c r="I225" s="225">
        <f>IF(C225="","",VLOOKUP(C225,价格表!B:D,3,0))</f>
        <v>4.86</v>
      </c>
      <c r="J225" s="225">
        <f t="shared" si="19"/>
        <v>48.6</v>
      </c>
    </row>
    <row r="226" ht="25" customHeight="1" spans="1:10">
      <c r="A226" s="223">
        <f t="shared" si="17"/>
        <v>224</v>
      </c>
      <c r="B226" s="223" t="str">
        <f>IF(C226="","",VLOOKUP(C226,价格表!B:E,4,0))</f>
        <v>菌菇类</v>
      </c>
      <c r="C226" s="224" t="s">
        <v>25</v>
      </c>
      <c r="D226" s="224" t="s">
        <v>12</v>
      </c>
      <c r="E226" s="224">
        <v>10</v>
      </c>
      <c r="F226" s="224"/>
      <c r="G226" s="224" t="s">
        <v>51</v>
      </c>
      <c r="H226" s="225">
        <f t="shared" si="18"/>
        <v>10</v>
      </c>
      <c r="I226" s="225">
        <f>IF(C226="","",VLOOKUP(C226,价格表!B:D,3,0))</f>
        <v>4.86</v>
      </c>
      <c r="J226" s="225">
        <f t="shared" si="19"/>
        <v>48.6</v>
      </c>
    </row>
    <row r="227" ht="25" customHeight="1" spans="1:10">
      <c r="A227" s="223">
        <f t="shared" si="17"/>
        <v>225</v>
      </c>
      <c r="B227" s="223" t="str">
        <f>IF(C227="","",VLOOKUP(C227,价格表!B:E,4,0))</f>
        <v>龙老板1</v>
      </c>
      <c r="C227" s="224" t="s">
        <v>83</v>
      </c>
      <c r="D227" s="224" t="s">
        <v>12</v>
      </c>
      <c r="E227" s="224">
        <v>3</v>
      </c>
      <c r="F227" s="224"/>
      <c r="G227" s="224" t="s">
        <v>51</v>
      </c>
      <c r="H227" s="225">
        <f t="shared" si="18"/>
        <v>3</v>
      </c>
      <c r="I227" s="225">
        <f>IF(C227="","",VLOOKUP(C227,价格表!B:D,3,0))</f>
        <v>2.43</v>
      </c>
      <c r="J227" s="225">
        <f t="shared" si="19"/>
        <v>7.29</v>
      </c>
    </row>
    <row r="228" ht="25" customHeight="1" spans="1:10">
      <c r="A228" s="223">
        <f t="shared" si="17"/>
        <v>226</v>
      </c>
      <c r="B228" s="223" t="str">
        <f>IF(C228="","",VLOOKUP(C228,价格表!B:E,4,0))</f>
        <v>龙老板</v>
      </c>
      <c r="C228" s="224" t="s">
        <v>93</v>
      </c>
      <c r="D228" s="224" t="s">
        <v>12</v>
      </c>
      <c r="E228" s="224">
        <v>1</v>
      </c>
      <c r="F228" s="224"/>
      <c r="G228" s="224" t="s">
        <v>51</v>
      </c>
      <c r="H228" s="225">
        <f t="shared" si="18"/>
        <v>1</v>
      </c>
      <c r="I228" s="225">
        <f>IF(C228="","",VLOOKUP(C228,价格表!B:D,3,0))</f>
        <v>9.72</v>
      </c>
      <c r="J228" s="225">
        <f t="shared" si="19"/>
        <v>9.72</v>
      </c>
    </row>
    <row r="229" ht="25" customHeight="1" spans="1:10">
      <c r="A229" s="223">
        <f t="shared" si="17"/>
        <v>227</v>
      </c>
      <c r="B229" s="223" t="str">
        <f>IF(C229="","",VLOOKUP(C229,价格表!B:E,4,0))</f>
        <v>龙老板</v>
      </c>
      <c r="C229" s="224" t="s">
        <v>11</v>
      </c>
      <c r="D229" s="224" t="s">
        <v>12</v>
      </c>
      <c r="E229" s="224">
        <v>60</v>
      </c>
      <c r="F229" s="224"/>
      <c r="G229" s="224" t="s">
        <v>51</v>
      </c>
      <c r="H229" s="225">
        <f t="shared" si="18"/>
        <v>60</v>
      </c>
      <c r="I229" s="225">
        <f>IF(C229="","",VLOOKUP(C229,价格表!B:D,3,0))</f>
        <v>1.46</v>
      </c>
      <c r="J229" s="225">
        <f t="shared" si="19"/>
        <v>87.6</v>
      </c>
    </row>
    <row r="230" ht="25" customHeight="1" spans="1:10">
      <c r="A230" s="223">
        <f t="shared" si="17"/>
        <v>228</v>
      </c>
      <c r="B230" s="223" t="str">
        <f>IF(C230="","",VLOOKUP(C230,价格表!B:E,4,0))</f>
        <v>龙老板1</v>
      </c>
      <c r="C230" s="224" t="s">
        <v>122</v>
      </c>
      <c r="D230" s="224" t="s">
        <v>12</v>
      </c>
      <c r="E230" s="224">
        <v>60</v>
      </c>
      <c r="F230" s="224"/>
      <c r="G230" s="224" t="s">
        <v>51</v>
      </c>
      <c r="H230" s="225">
        <f t="shared" si="18"/>
        <v>60</v>
      </c>
      <c r="I230" s="225">
        <f>IF(C230="","",VLOOKUP(C230,价格表!B:D,3,0))</f>
        <v>4.05</v>
      </c>
      <c r="J230" s="225">
        <f t="shared" si="19"/>
        <v>243</v>
      </c>
    </row>
    <row r="231" ht="25" customHeight="1" spans="1:10">
      <c r="A231" s="223">
        <f t="shared" si="17"/>
        <v>229</v>
      </c>
      <c r="B231" s="223" t="str">
        <f>IF(C231="","",VLOOKUP(C231,价格表!B:E,4,0))</f>
        <v>库存</v>
      </c>
      <c r="C231" s="224" t="s">
        <v>70</v>
      </c>
      <c r="D231" s="224" t="s">
        <v>12</v>
      </c>
      <c r="E231" s="224">
        <v>55</v>
      </c>
      <c r="F231" s="224"/>
      <c r="G231" s="224" t="s">
        <v>51</v>
      </c>
      <c r="H231" s="225">
        <f t="shared" si="18"/>
        <v>55</v>
      </c>
      <c r="I231" s="225">
        <f>IF(C231="","",VLOOKUP(C231,价格表!B:D,3,0))</f>
        <v>2.43</v>
      </c>
      <c r="J231" s="225">
        <f t="shared" si="19"/>
        <v>133.65</v>
      </c>
    </row>
    <row r="232" ht="25" customHeight="1" spans="1:10">
      <c r="A232" s="223">
        <f t="shared" si="17"/>
        <v>230</v>
      </c>
      <c r="B232" s="223" t="str">
        <f>IF(C232="","",VLOOKUP(C232,价格表!B:E,4,0))</f>
        <v>库存</v>
      </c>
      <c r="C232" s="224" t="s">
        <v>66</v>
      </c>
      <c r="D232" s="224" t="s">
        <v>12</v>
      </c>
      <c r="E232" s="224">
        <v>40</v>
      </c>
      <c r="F232" s="224"/>
      <c r="G232" s="224" t="s">
        <v>51</v>
      </c>
      <c r="H232" s="225">
        <f t="shared" si="18"/>
        <v>40</v>
      </c>
      <c r="I232" s="225">
        <f>IF(C232="","",VLOOKUP(C232,价格表!B:D,3,0))</f>
        <v>1.46</v>
      </c>
      <c r="J232" s="225">
        <f t="shared" si="19"/>
        <v>58.4</v>
      </c>
    </row>
    <row r="233" ht="25" customHeight="1" spans="1:10">
      <c r="A233" s="223">
        <f t="shared" si="17"/>
        <v>231</v>
      </c>
      <c r="B233" s="223" t="str">
        <f>IF(C233="","",VLOOKUP(C233,价格表!B:E,4,0))</f>
        <v>龙老板</v>
      </c>
      <c r="C233" s="224" t="s">
        <v>33</v>
      </c>
      <c r="D233" s="224" t="s">
        <v>12</v>
      </c>
      <c r="E233" s="224">
        <v>40</v>
      </c>
      <c r="F233" s="224"/>
      <c r="G233" s="224" t="s">
        <v>51</v>
      </c>
      <c r="H233" s="225">
        <f t="shared" si="18"/>
        <v>40</v>
      </c>
      <c r="I233" s="225">
        <f>IF(C233="","",VLOOKUP(C233,价格表!B:D,3,0))</f>
        <v>1.13</v>
      </c>
      <c r="J233" s="225">
        <f t="shared" si="19"/>
        <v>45.2</v>
      </c>
    </row>
    <row r="234" ht="25" customHeight="1" spans="1:10">
      <c r="A234" s="223">
        <f t="shared" si="17"/>
        <v>232</v>
      </c>
      <c r="B234" s="223" t="str">
        <f>IF(C234="","",VLOOKUP(C234,价格表!B:E,4,0))</f>
        <v>龙老板</v>
      </c>
      <c r="C234" s="224" t="s">
        <v>100</v>
      </c>
      <c r="D234" s="224" t="s">
        <v>12</v>
      </c>
      <c r="E234" s="224">
        <v>40</v>
      </c>
      <c r="F234" s="224"/>
      <c r="G234" s="224" t="s">
        <v>51</v>
      </c>
      <c r="H234" s="225">
        <f t="shared" si="18"/>
        <v>40</v>
      </c>
      <c r="I234" s="225">
        <f>IF(C234="","",VLOOKUP(C234,价格表!B:D,3,0))</f>
        <v>2.03</v>
      </c>
      <c r="J234" s="225">
        <f t="shared" si="19"/>
        <v>81.2</v>
      </c>
    </row>
    <row r="235" ht="25" customHeight="1" spans="1:10">
      <c r="A235" s="223">
        <f t="shared" si="17"/>
        <v>233</v>
      </c>
      <c r="B235" s="223" t="str">
        <f>IF(C235="","",VLOOKUP(C235,价格表!B:E,4,0))</f>
        <v>菌菇类</v>
      </c>
      <c r="C235" s="224" t="s">
        <v>123</v>
      </c>
      <c r="D235" s="224" t="s">
        <v>12</v>
      </c>
      <c r="E235" s="224">
        <v>40</v>
      </c>
      <c r="F235" s="224"/>
      <c r="G235" s="224" t="s">
        <v>51</v>
      </c>
      <c r="H235" s="225">
        <f t="shared" si="18"/>
        <v>40</v>
      </c>
      <c r="I235" s="225">
        <f>IF(C235="","",VLOOKUP(C235,价格表!B:D,3,0))</f>
        <v>2.84</v>
      </c>
      <c r="J235" s="225">
        <f t="shared" si="19"/>
        <v>113.6</v>
      </c>
    </row>
    <row r="236" ht="25" customHeight="1" spans="1:10">
      <c r="A236" s="223">
        <f t="shared" si="17"/>
        <v>234</v>
      </c>
      <c r="B236" s="223" t="str">
        <f>IF(C236="","",VLOOKUP(C236,价格表!B:E,4,0))</f>
        <v>蒜类</v>
      </c>
      <c r="C236" s="224" t="s">
        <v>43</v>
      </c>
      <c r="D236" s="224" t="s">
        <v>12</v>
      </c>
      <c r="E236" s="224">
        <v>10</v>
      </c>
      <c r="F236" s="224"/>
      <c r="G236" s="224" t="s">
        <v>51</v>
      </c>
      <c r="H236" s="225">
        <f t="shared" si="18"/>
        <v>10</v>
      </c>
      <c r="I236" s="225">
        <f>IF(C236="","",VLOOKUP(C236,价格表!B:D,3,0))</f>
        <v>4.86</v>
      </c>
      <c r="J236" s="225">
        <f t="shared" si="19"/>
        <v>48.6</v>
      </c>
    </row>
    <row r="237" ht="25" customHeight="1" spans="1:10">
      <c r="A237" s="223">
        <f t="shared" si="17"/>
        <v>235</v>
      </c>
      <c r="B237" s="223" t="str">
        <f>IF(C237="","",VLOOKUP(C237,价格表!B:E,4,0))</f>
        <v>龙老板1</v>
      </c>
      <c r="C237" s="224" t="s">
        <v>45</v>
      </c>
      <c r="D237" s="224" t="s">
        <v>12</v>
      </c>
      <c r="E237" s="224">
        <v>5</v>
      </c>
      <c r="F237" s="224"/>
      <c r="G237" s="224" t="s">
        <v>51</v>
      </c>
      <c r="H237" s="225">
        <f t="shared" si="18"/>
        <v>5</v>
      </c>
      <c r="I237" s="225">
        <f>IF(C237="","",VLOOKUP(C237,价格表!B:D,3,0))</f>
        <v>2.43</v>
      </c>
      <c r="J237" s="225">
        <f t="shared" si="19"/>
        <v>12.15</v>
      </c>
    </row>
    <row r="238" ht="25" customHeight="1" spans="1:10">
      <c r="A238" s="223">
        <f t="shared" si="17"/>
        <v>236</v>
      </c>
      <c r="B238" s="223" t="str">
        <f>IF(C238="","",VLOOKUP(C238,价格表!B:E,4,0))</f>
        <v>龙老板</v>
      </c>
      <c r="C238" s="224" t="s">
        <v>29</v>
      </c>
      <c r="D238" s="224" t="s">
        <v>12</v>
      </c>
      <c r="E238" s="224">
        <v>50</v>
      </c>
      <c r="F238" s="224"/>
      <c r="G238" s="224" t="s">
        <v>51</v>
      </c>
      <c r="H238" s="225">
        <f t="shared" si="18"/>
        <v>50</v>
      </c>
      <c r="I238" s="225">
        <f>IF(C238="","",VLOOKUP(C238,价格表!B:D,3,0))</f>
        <v>2.03</v>
      </c>
      <c r="J238" s="225">
        <f t="shared" si="19"/>
        <v>101.5</v>
      </c>
    </row>
    <row r="239" ht="25" customHeight="1" spans="1:10">
      <c r="A239" s="223">
        <f t="shared" si="17"/>
        <v>237</v>
      </c>
      <c r="B239" s="223" t="str">
        <f>IF(C239="","",VLOOKUP(C239,价格表!B:E,4,0))</f>
        <v>龙老板2</v>
      </c>
      <c r="C239" s="224" t="s">
        <v>117</v>
      </c>
      <c r="D239" s="224" t="s">
        <v>12</v>
      </c>
      <c r="E239" s="224">
        <v>10</v>
      </c>
      <c r="F239" s="224"/>
      <c r="G239" s="224" t="s">
        <v>51</v>
      </c>
      <c r="H239" s="225">
        <f t="shared" si="18"/>
        <v>10</v>
      </c>
      <c r="I239" s="225">
        <f>IF(C239="","",VLOOKUP(C239,价格表!B:D,3,0))</f>
        <v>4.46</v>
      </c>
      <c r="J239" s="225">
        <f t="shared" si="19"/>
        <v>44.6</v>
      </c>
    </row>
    <row r="240" ht="25" customHeight="1" spans="1:10">
      <c r="A240" s="223">
        <f t="shared" si="17"/>
        <v>238</v>
      </c>
      <c r="B240" s="223" t="str">
        <f>IF(C240="","",VLOOKUP(C240,价格表!B:E,4,0))</f>
        <v>叶菜类</v>
      </c>
      <c r="C240" s="224" t="s">
        <v>102</v>
      </c>
      <c r="D240" s="224" t="s">
        <v>12</v>
      </c>
      <c r="E240" s="224">
        <v>6</v>
      </c>
      <c r="F240" s="224" t="s">
        <v>124</v>
      </c>
      <c r="G240" s="224" t="s">
        <v>51</v>
      </c>
      <c r="H240" s="225">
        <f t="shared" si="18"/>
        <v>6</v>
      </c>
      <c r="I240" s="225">
        <f>IF(C240="","",VLOOKUP(C240,价格表!B:D,3,0))</f>
        <v>1.62</v>
      </c>
      <c r="J240" s="225">
        <f t="shared" si="19"/>
        <v>9.72</v>
      </c>
    </row>
    <row r="241" ht="25" customHeight="1" spans="1:10">
      <c r="A241" s="223">
        <f t="shared" si="17"/>
        <v>239</v>
      </c>
      <c r="B241" s="223" t="str">
        <f>IF(C241="","",VLOOKUP(C241,价格表!B:E,4,0))</f>
        <v>龙老板</v>
      </c>
      <c r="C241" s="224" t="s">
        <v>87</v>
      </c>
      <c r="D241" s="224" t="s">
        <v>12</v>
      </c>
      <c r="E241" s="224"/>
      <c r="F241" s="224" t="s">
        <v>125</v>
      </c>
      <c r="G241" s="224" t="s">
        <v>51</v>
      </c>
      <c r="H241" s="225">
        <f t="shared" si="18"/>
        <v>0</v>
      </c>
      <c r="I241" s="225">
        <f>IF(C241="","",VLOOKUP(C241,价格表!B:D,3,0))</f>
        <v>2.43</v>
      </c>
      <c r="J241" s="225">
        <f t="shared" si="19"/>
        <v>0</v>
      </c>
    </row>
    <row r="242" ht="25" customHeight="1" spans="1:10">
      <c r="A242" s="223">
        <f t="shared" si="17"/>
        <v>240</v>
      </c>
      <c r="B242" s="223" t="str">
        <f>IF(C242="","",VLOOKUP(C242,价格表!B:E,4,0))</f>
        <v>水果</v>
      </c>
      <c r="C242" s="224" t="s">
        <v>52</v>
      </c>
      <c r="D242" s="224" t="s">
        <v>12</v>
      </c>
      <c r="E242" s="224">
        <v>20</v>
      </c>
      <c r="F242" s="224"/>
      <c r="G242" s="224" t="s">
        <v>51</v>
      </c>
      <c r="H242" s="225">
        <f t="shared" si="18"/>
        <v>20</v>
      </c>
      <c r="I242" s="225">
        <f>IF(C242="","",VLOOKUP(C242,价格表!B:D,3,0))</f>
        <v>3.24</v>
      </c>
      <c r="J242" s="225">
        <f t="shared" si="19"/>
        <v>64.8</v>
      </c>
    </row>
    <row r="243" ht="25" customHeight="1" spans="1:10">
      <c r="A243" s="223">
        <f t="shared" si="17"/>
        <v>241</v>
      </c>
      <c r="B243" s="223" t="str">
        <f>IF(C243="","",VLOOKUP(C243,价格表!B:E,4,0))</f>
        <v>水果</v>
      </c>
      <c r="C243" s="224" t="s">
        <v>126</v>
      </c>
      <c r="D243" s="224" t="s">
        <v>12</v>
      </c>
      <c r="E243" s="224"/>
      <c r="F243" s="224" t="s">
        <v>127</v>
      </c>
      <c r="G243" s="224" t="s">
        <v>51</v>
      </c>
      <c r="H243" s="225">
        <f t="shared" si="18"/>
        <v>0</v>
      </c>
      <c r="I243" s="225">
        <f>IF(C243="","",VLOOKUP(C243,价格表!B:D,3,0))</f>
        <v>4.86</v>
      </c>
      <c r="J243" s="225">
        <f t="shared" si="19"/>
        <v>0</v>
      </c>
    </row>
    <row r="244" ht="25" customHeight="1" spans="1:10">
      <c r="A244" s="223">
        <f t="shared" si="17"/>
        <v>242</v>
      </c>
      <c r="B244" s="223" t="str">
        <f>IF(C244="","",VLOOKUP(C244,价格表!B:E,4,0))</f>
        <v>水果</v>
      </c>
      <c r="C244" s="224" t="s">
        <v>79</v>
      </c>
      <c r="D244" s="224" t="s">
        <v>12</v>
      </c>
      <c r="E244" s="224"/>
      <c r="F244" s="224" t="s">
        <v>128</v>
      </c>
      <c r="G244" s="224" t="s">
        <v>51</v>
      </c>
      <c r="H244" s="225">
        <f t="shared" si="18"/>
        <v>0</v>
      </c>
      <c r="I244" s="225">
        <f>IF(C244="","",VLOOKUP(C244,价格表!B:D,3,0))</f>
        <v>4.04</v>
      </c>
      <c r="J244" s="225">
        <f t="shared" si="19"/>
        <v>0</v>
      </c>
    </row>
    <row r="245" ht="25" customHeight="1" spans="1:10">
      <c r="A245" s="223">
        <f t="shared" si="17"/>
        <v>243</v>
      </c>
      <c r="B245" s="223" t="str">
        <f>IF(C245="","",VLOOKUP(C245,价格表!B:E,4,0))</f>
        <v>库存</v>
      </c>
      <c r="C245" s="224" t="s">
        <v>84</v>
      </c>
      <c r="D245" s="224" t="s">
        <v>12</v>
      </c>
      <c r="E245" s="224">
        <v>40</v>
      </c>
      <c r="F245" s="224"/>
      <c r="G245" s="224" t="s">
        <v>46</v>
      </c>
      <c r="H245" s="225">
        <f t="shared" si="18"/>
        <v>40</v>
      </c>
      <c r="I245" s="225">
        <f>IF(C245="","",VLOOKUP(C245,价格表!B:D,3,0))</f>
        <v>1.22</v>
      </c>
      <c r="J245" s="225">
        <f t="shared" si="19"/>
        <v>48.8</v>
      </c>
    </row>
    <row r="246" ht="25" customHeight="1" spans="1:10">
      <c r="A246" s="223">
        <f t="shared" si="17"/>
        <v>244</v>
      </c>
      <c r="B246" s="223" t="str">
        <f>IF(C246="","",VLOOKUP(C246,价格表!B:E,4,0))</f>
        <v>库存</v>
      </c>
      <c r="C246" s="224" t="s">
        <v>113</v>
      </c>
      <c r="D246" s="224" t="s">
        <v>12</v>
      </c>
      <c r="E246" s="224">
        <v>10</v>
      </c>
      <c r="F246" s="224"/>
      <c r="G246" s="224" t="s">
        <v>46</v>
      </c>
      <c r="H246" s="225">
        <f t="shared" si="18"/>
        <v>10</v>
      </c>
      <c r="I246" s="225">
        <f>IF(C246="","",VLOOKUP(C246,价格表!B:D,3,0))</f>
        <v>4.86</v>
      </c>
      <c r="J246" s="225">
        <f t="shared" si="19"/>
        <v>48.6</v>
      </c>
    </row>
    <row r="247" ht="25" customHeight="1" spans="1:10">
      <c r="A247" s="223">
        <f t="shared" si="17"/>
        <v>245</v>
      </c>
      <c r="B247" s="223" t="str">
        <f>IF(C247="","",VLOOKUP(C247,价格表!B:E,4,0))</f>
        <v>龙老板</v>
      </c>
      <c r="C247" s="224" t="s">
        <v>11</v>
      </c>
      <c r="D247" s="224" t="s">
        <v>12</v>
      </c>
      <c r="E247" s="224">
        <v>15</v>
      </c>
      <c r="F247" s="224"/>
      <c r="G247" s="224" t="s">
        <v>46</v>
      </c>
      <c r="H247" s="225">
        <f t="shared" si="18"/>
        <v>15</v>
      </c>
      <c r="I247" s="225">
        <f>IF(C247="","",VLOOKUP(C247,价格表!B:D,3,0))</f>
        <v>1.46</v>
      </c>
      <c r="J247" s="225">
        <f t="shared" si="19"/>
        <v>21.9</v>
      </c>
    </row>
    <row r="248" ht="25" customHeight="1" spans="1:10">
      <c r="A248" s="223">
        <f t="shared" si="17"/>
        <v>246</v>
      </c>
      <c r="B248" s="223" t="str">
        <f>IF(C248="","",VLOOKUP(C248,价格表!B:E,4,0))</f>
        <v>水果</v>
      </c>
      <c r="C248" s="224" t="s">
        <v>129</v>
      </c>
      <c r="D248" s="224" t="s">
        <v>130</v>
      </c>
      <c r="E248" s="224">
        <v>10</v>
      </c>
      <c r="F248" s="224"/>
      <c r="G248" s="224" t="s">
        <v>46</v>
      </c>
      <c r="H248" s="225">
        <f t="shared" si="18"/>
        <v>10</v>
      </c>
      <c r="I248" s="225">
        <f>IF(C248="","",VLOOKUP(C248,价格表!B:D,3,0))</f>
        <v>3.24</v>
      </c>
      <c r="J248" s="225">
        <f t="shared" si="19"/>
        <v>32.4</v>
      </c>
    </row>
    <row r="249" ht="25" customHeight="1" spans="1:10">
      <c r="A249" s="223">
        <f t="shared" si="17"/>
        <v>247</v>
      </c>
      <c r="B249" s="223" t="str">
        <f>IF(C249="","",VLOOKUP(C249,价格表!B:E,4,0))</f>
        <v>龙老板2</v>
      </c>
      <c r="C249" s="224" t="s">
        <v>131</v>
      </c>
      <c r="D249" s="224" t="s">
        <v>12</v>
      </c>
      <c r="E249" s="224">
        <v>1</v>
      </c>
      <c r="F249" s="224"/>
      <c r="G249" s="224" t="s">
        <v>46</v>
      </c>
      <c r="H249" s="225">
        <f t="shared" si="18"/>
        <v>1</v>
      </c>
      <c r="I249" s="225">
        <f>IF(C249="","",VLOOKUP(C249,价格表!B:D,3,0))</f>
        <v>9.72</v>
      </c>
      <c r="J249" s="225">
        <f t="shared" si="19"/>
        <v>9.72</v>
      </c>
    </row>
    <row r="250" ht="25" customHeight="1" spans="1:10">
      <c r="A250" s="223">
        <f t="shared" si="17"/>
        <v>248</v>
      </c>
      <c r="B250" s="223" t="str">
        <f>IF(C250="","",VLOOKUP(C250,价格表!B:E,4,0))</f>
        <v>库存</v>
      </c>
      <c r="C250" s="224" t="s">
        <v>66</v>
      </c>
      <c r="D250" s="224" t="s">
        <v>12</v>
      </c>
      <c r="E250" s="224">
        <v>115</v>
      </c>
      <c r="F250" s="224"/>
      <c r="G250" s="224" t="s">
        <v>46</v>
      </c>
      <c r="H250" s="225">
        <f t="shared" si="18"/>
        <v>115</v>
      </c>
      <c r="I250" s="225">
        <f>IF(C250="","",VLOOKUP(C250,价格表!B:D,3,0))</f>
        <v>1.46</v>
      </c>
      <c r="J250" s="225">
        <f t="shared" si="19"/>
        <v>167.9</v>
      </c>
    </row>
    <row r="251" ht="25" customHeight="1" spans="1:10">
      <c r="A251" s="223">
        <f t="shared" si="17"/>
        <v>249</v>
      </c>
      <c r="B251" s="223" t="str">
        <f>IF(C251="","",VLOOKUP(C251,价格表!B:E,4,0))</f>
        <v>龙老板</v>
      </c>
      <c r="C251" s="224" t="s">
        <v>59</v>
      </c>
      <c r="D251" s="224" t="s">
        <v>12</v>
      </c>
      <c r="E251" s="224">
        <v>100</v>
      </c>
      <c r="F251" s="224"/>
      <c r="G251" s="224" t="s">
        <v>46</v>
      </c>
      <c r="H251" s="225">
        <f t="shared" si="18"/>
        <v>100</v>
      </c>
      <c r="I251" s="225">
        <f>IF(C251="","",VLOOKUP(C251,价格表!B:D,3,0))</f>
        <v>2.03</v>
      </c>
      <c r="J251" s="225">
        <f t="shared" si="19"/>
        <v>203</v>
      </c>
    </row>
    <row r="252" ht="25" customHeight="1" spans="1:10">
      <c r="A252" s="223">
        <f t="shared" si="17"/>
        <v>250</v>
      </c>
      <c r="B252" s="223" t="str">
        <f>IF(C252="","",VLOOKUP(C252,价格表!B:E,4,0))</f>
        <v>龙老板</v>
      </c>
      <c r="C252" s="224" t="s">
        <v>23</v>
      </c>
      <c r="D252" s="224" t="s">
        <v>12</v>
      </c>
      <c r="E252" s="224">
        <v>50</v>
      </c>
      <c r="F252" s="224"/>
      <c r="G252" s="224" t="s">
        <v>46</v>
      </c>
      <c r="H252" s="225">
        <f t="shared" si="18"/>
        <v>50</v>
      </c>
      <c r="I252" s="225">
        <f>IF(C252="","",VLOOKUP(C252,价格表!B:D,3,0))</f>
        <v>1.62</v>
      </c>
      <c r="J252" s="225">
        <f t="shared" si="19"/>
        <v>81</v>
      </c>
    </row>
    <row r="253" ht="25" customHeight="1" spans="1:10">
      <c r="A253" s="223">
        <f t="shared" si="17"/>
        <v>251</v>
      </c>
      <c r="B253" s="223" t="str">
        <f>IF(C253="","",VLOOKUP(C253,价格表!B:E,4,0))</f>
        <v>库存</v>
      </c>
      <c r="C253" s="224" t="s">
        <v>98</v>
      </c>
      <c r="D253" s="224" t="s">
        <v>12</v>
      </c>
      <c r="E253" s="224">
        <v>60</v>
      </c>
      <c r="F253" s="224"/>
      <c r="G253" s="224" t="s">
        <v>46</v>
      </c>
      <c r="H253" s="225">
        <f t="shared" si="18"/>
        <v>60</v>
      </c>
      <c r="I253" s="225">
        <f>IF(C253="","",VLOOKUP(C253,价格表!B:D,3,0))</f>
        <v>1.62</v>
      </c>
      <c r="J253" s="225">
        <f t="shared" si="19"/>
        <v>97.2</v>
      </c>
    </row>
    <row r="254" ht="25" customHeight="1" spans="1:10">
      <c r="A254" s="223">
        <f t="shared" si="17"/>
        <v>252</v>
      </c>
      <c r="B254" s="223" t="str">
        <f>IF(C254="","",VLOOKUP(C254,价格表!B:E,4,0))</f>
        <v>龙老板1</v>
      </c>
      <c r="C254" s="224" t="s">
        <v>67</v>
      </c>
      <c r="D254" s="224" t="s">
        <v>12</v>
      </c>
      <c r="E254" s="224">
        <v>5</v>
      </c>
      <c r="F254" s="224"/>
      <c r="G254" s="224" t="s">
        <v>46</v>
      </c>
      <c r="H254" s="225">
        <f t="shared" si="18"/>
        <v>5</v>
      </c>
      <c r="I254" s="225">
        <f>IF(C254="","",VLOOKUP(C254,价格表!B:D,3,0))</f>
        <v>2.43</v>
      </c>
      <c r="J254" s="225">
        <f t="shared" si="19"/>
        <v>12.15</v>
      </c>
    </row>
    <row r="255" ht="25" customHeight="1" spans="1:10">
      <c r="A255" s="223">
        <f t="shared" si="17"/>
        <v>253</v>
      </c>
      <c r="B255" s="223" t="str">
        <f>IF(C255="","",VLOOKUP(C255,价格表!B:E,4,0))</f>
        <v>龙老板1</v>
      </c>
      <c r="C255" s="224" t="s">
        <v>22</v>
      </c>
      <c r="D255" s="224" t="s">
        <v>12</v>
      </c>
      <c r="E255" s="224">
        <v>3</v>
      </c>
      <c r="F255" s="224"/>
      <c r="G255" s="224" t="s">
        <v>46</v>
      </c>
      <c r="H255" s="225">
        <f t="shared" si="18"/>
        <v>3</v>
      </c>
      <c r="I255" s="225">
        <f>IF(C255="","",VLOOKUP(C255,价格表!B:D,3,0))</f>
        <v>4.86</v>
      </c>
      <c r="J255" s="225">
        <f t="shared" si="19"/>
        <v>14.58</v>
      </c>
    </row>
    <row r="256" ht="25" customHeight="1" spans="1:10">
      <c r="A256" s="223">
        <f t="shared" si="17"/>
        <v>254</v>
      </c>
      <c r="B256" s="223" t="str">
        <f>IF(C256="","",VLOOKUP(C256,价格表!B:E,4,0))</f>
        <v>龙老板1</v>
      </c>
      <c r="C256" s="224" t="s">
        <v>69</v>
      </c>
      <c r="D256" s="224" t="s">
        <v>12</v>
      </c>
      <c r="E256" s="224">
        <v>75</v>
      </c>
      <c r="F256" s="224"/>
      <c r="G256" s="224" t="s">
        <v>46</v>
      </c>
      <c r="H256" s="225">
        <f t="shared" si="18"/>
        <v>75</v>
      </c>
      <c r="I256" s="225">
        <f>IF(C256="","",VLOOKUP(C256,价格表!B:D,3,0))</f>
        <v>1.62</v>
      </c>
      <c r="J256" s="225">
        <f t="shared" si="19"/>
        <v>121.5</v>
      </c>
    </row>
    <row r="257" ht="25" customHeight="1" spans="1:10">
      <c r="A257" s="223">
        <f t="shared" si="17"/>
        <v>255</v>
      </c>
      <c r="B257" s="223" t="str">
        <f>IF(C257="","",VLOOKUP(C257,价格表!B:E,4,0))</f>
        <v>库存</v>
      </c>
      <c r="C257" s="224" t="s">
        <v>56</v>
      </c>
      <c r="D257" s="224" t="s">
        <v>12</v>
      </c>
      <c r="E257" s="224">
        <v>10</v>
      </c>
      <c r="F257" s="224"/>
      <c r="G257" s="224" t="s">
        <v>46</v>
      </c>
      <c r="H257" s="225">
        <f t="shared" si="18"/>
        <v>10</v>
      </c>
      <c r="I257" s="225">
        <f>IF(C257="","",VLOOKUP(C257,价格表!B:D,3,0))</f>
        <v>1.22</v>
      </c>
      <c r="J257" s="225">
        <f t="shared" si="19"/>
        <v>12.2</v>
      </c>
    </row>
    <row r="258" ht="25" customHeight="1" spans="1:10">
      <c r="A258" s="223">
        <f t="shared" si="17"/>
        <v>256</v>
      </c>
      <c r="B258" s="223" t="str">
        <f>IF(C258="","",VLOOKUP(C258,价格表!B:E,4,0))</f>
        <v>龙老板</v>
      </c>
      <c r="C258" s="224" t="s">
        <v>16</v>
      </c>
      <c r="D258" s="224" t="s">
        <v>12</v>
      </c>
      <c r="E258" s="224">
        <v>20</v>
      </c>
      <c r="F258" s="224"/>
      <c r="G258" s="224" t="s">
        <v>46</v>
      </c>
      <c r="H258" s="225">
        <f t="shared" si="18"/>
        <v>20</v>
      </c>
      <c r="I258" s="225">
        <f>IF(C258="","",VLOOKUP(C258,价格表!B:D,3,0))</f>
        <v>3.65</v>
      </c>
      <c r="J258" s="225">
        <f t="shared" si="19"/>
        <v>73</v>
      </c>
    </row>
    <row r="259" ht="25" customHeight="1" spans="1:10">
      <c r="A259" s="223">
        <f t="shared" si="17"/>
        <v>257</v>
      </c>
      <c r="B259" s="223" t="str">
        <f>IF(C259="","",VLOOKUP(C259,价格表!B:E,4,0))</f>
        <v>龙老板</v>
      </c>
      <c r="C259" s="224" t="s">
        <v>93</v>
      </c>
      <c r="D259" s="224" t="s">
        <v>12</v>
      </c>
      <c r="E259" s="224">
        <v>1</v>
      </c>
      <c r="F259" s="224"/>
      <c r="G259" s="224" t="s">
        <v>46</v>
      </c>
      <c r="H259" s="225">
        <f t="shared" si="18"/>
        <v>1</v>
      </c>
      <c r="I259" s="225">
        <f>IF(C259="","",VLOOKUP(C259,价格表!B:D,3,0))</f>
        <v>9.72</v>
      </c>
      <c r="J259" s="225">
        <f t="shared" si="19"/>
        <v>9.72</v>
      </c>
    </row>
    <row r="260" ht="25" customHeight="1" spans="1:10">
      <c r="A260" s="223">
        <f t="shared" si="17"/>
        <v>258</v>
      </c>
      <c r="B260" s="223" t="str">
        <f>IF(C260="","",VLOOKUP(C260,价格表!B:E,4,0))</f>
        <v>龙老板1</v>
      </c>
      <c r="C260" s="224" t="s">
        <v>45</v>
      </c>
      <c r="D260" s="224" t="s">
        <v>12</v>
      </c>
      <c r="E260" s="224">
        <v>4</v>
      </c>
      <c r="F260" s="224"/>
      <c r="G260" s="224" t="s">
        <v>46</v>
      </c>
      <c r="H260" s="225">
        <f t="shared" si="18"/>
        <v>4</v>
      </c>
      <c r="I260" s="225">
        <f>IF(C260="","",VLOOKUP(C260,价格表!B:D,3,0))</f>
        <v>2.43</v>
      </c>
      <c r="J260" s="225">
        <f t="shared" si="19"/>
        <v>9.72</v>
      </c>
    </row>
    <row r="261" ht="25" customHeight="1" spans="1:10">
      <c r="A261" s="223">
        <f t="shared" si="17"/>
        <v>259</v>
      </c>
      <c r="B261" s="223" t="str">
        <f>IF(C261="","",VLOOKUP(C261,价格表!B:E,4,0))</f>
        <v>龙老板1</v>
      </c>
      <c r="C261" s="224" t="s">
        <v>83</v>
      </c>
      <c r="D261" s="224" t="s">
        <v>12</v>
      </c>
      <c r="E261" s="224">
        <v>1</v>
      </c>
      <c r="F261" s="224"/>
      <c r="G261" s="224" t="s">
        <v>46</v>
      </c>
      <c r="H261" s="225">
        <f t="shared" si="18"/>
        <v>1</v>
      </c>
      <c r="I261" s="225">
        <f>IF(C261="","",VLOOKUP(C261,价格表!B:D,3,0))</f>
        <v>2.43</v>
      </c>
      <c r="J261" s="225">
        <f t="shared" si="19"/>
        <v>2.43</v>
      </c>
    </row>
    <row r="262" ht="25" customHeight="1" spans="1:10">
      <c r="A262" s="223">
        <f t="shared" si="17"/>
        <v>260</v>
      </c>
      <c r="B262" s="223" t="str">
        <f>IF(C262="","",VLOOKUP(C262,价格表!B:E,4,0))</f>
        <v>龙老板1</v>
      </c>
      <c r="C262" s="224" t="s">
        <v>47</v>
      </c>
      <c r="D262" s="224" t="s">
        <v>12</v>
      </c>
      <c r="E262" s="224">
        <v>3</v>
      </c>
      <c r="F262" s="224"/>
      <c r="G262" s="224" t="s">
        <v>46</v>
      </c>
      <c r="H262" s="225">
        <f t="shared" si="18"/>
        <v>3</v>
      </c>
      <c r="I262" s="225">
        <f>IF(C262="","",VLOOKUP(C262,价格表!B:D,3,0))</f>
        <v>2.84</v>
      </c>
      <c r="J262" s="225">
        <f t="shared" si="19"/>
        <v>8.52</v>
      </c>
    </row>
    <row r="263" ht="25" customHeight="1" spans="1:10">
      <c r="A263" s="223">
        <f t="shared" si="17"/>
        <v>261</v>
      </c>
      <c r="B263" s="223" t="str">
        <f>IF(C263="","",VLOOKUP(C263,价格表!B:E,4,0))</f>
        <v>蒜类</v>
      </c>
      <c r="C263" s="224" t="s">
        <v>43</v>
      </c>
      <c r="D263" s="224" t="s">
        <v>12</v>
      </c>
      <c r="E263" s="224">
        <v>7</v>
      </c>
      <c r="F263" s="224"/>
      <c r="G263" s="224" t="s">
        <v>46</v>
      </c>
      <c r="H263" s="225">
        <f t="shared" si="18"/>
        <v>7</v>
      </c>
      <c r="I263" s="225">
        <f>IF(C263="","",VLOOKUP(C263,价格表!B:D,3,0))</f>
        <v>4.86</v>
      </c>
      <c r="J263" s="225">
        <f t="shared" si="19"/>
        <v>34.02</v>
      </c>
    </row>
    <row r="264" ht="25" customHeight="1" spans="1:10">
      <c r="A264" s="223">
        <f t="shared" si="17"/>
        <v>262</v>
      </c>
      <c r="B264" s="223" t="str">
        <f>IF(C264="","",VLOOKUP(C264,价格表!B:E,4,0))</f>
        <v>库存</v>
      </c>
      <c r="C264" s="224" t="s">
        <v>71</v>
      </c>
      <c r="D264" s="224" t="s">
        <v>12</v>
      </c>
      <c r="E264" s="224">
        <v>4</v>
      </c>
      <c r="F264" s="224"/>
      <c r="G264" s="224" t="s">
        <v>46</v>
      </c>
      <c r="H264" s="225">
        <f t="shared" si="18"/>
        <v>4</v>
      </c>
      <c r="I264" s="225">
        <f>IF(C264="","",VLOOKUP(C264,价格表!B:D,3,0))</f>
        <v>4.05</v>
      </c>
      <c r="J264" s="225">
        <f t="shared" si="19"/>
        <v>16.2</v>
      </c>
    </row>
    <row r="265" ht="25" customHeight="1" spans="1:10">
      <c r="A265" s="223">
        <f t="shared" si="17"/>
        <v>263</v>
      </c>
      <c r="B265" s="223" t="str">
        <f>IF(C265="","",VLOOKUP(C265,价格表!B:E,4,0))</f>
        <v>龙老板</v>
      </c>
      <c r="C265" s="224" t="s">
        <v>85</v>
      </c>
      <c r="D265" s="224" t="s">
        <v>12</v>
      </c>
      <c r="E265" s="224">
        <v>6</v>
      </c>
      <c r="F265" s="224"/>
      <c r="G265" s="224" t="s">
        <v>46</v>
      </c>
      <c r="H265" s="225">
        <f t="shared" si="18"/>
        <v>6</v>
      </c>
      <c r="I265" s="225">
        <f>IF(C265="","",VLOOKUP(C265,价格表!B:D,3,0))</f>
        <v>1.62</v>
      </c>
      <c r="J265" s="225">
        <f t="shared" si="19"/>
        <v>9.72</v>
      </c>
    </row>
    <row r="266" ht="25" customHeight="1" spans="1:10">
      <c r="A266" s="223">
        <f t="shared" si="17"/>
        <v>264</v>
      </c>
      <c r="B266" s="223" t="str">
        <f>IF(C266="","",VLOOKUP(C266,价格表!B:E,4,0))</f>
        <v>菌菇类</v>
      </c>
      <c r="C266" s="224" t="s">
        <v>72</v>
      </c>
      <c r="D266" s="224" t="s">
        <v>12</v>
      </c>
      <c r="E266" s="224">
        <v>1</v>
      </c>
      <c r="F266" s="224"/>
      <c r="G266" s="224" t="s">
        <v>46</v>
      </c>
      <c r="H266" s="225">
        <f t="shared" si="18"/>
        <v>1</v>
      </c>
      <c r="I266" s="225">
        <f>IF(C266="","",VLOOKUP(C266,价格表!B:D,3,0))</f>
        <v>5.27</v>
      </c>
      <c r="J266" s="225">
        <f t="shared" si="19"/>
        <v>5.27</v>
      </c>
    </row>
    <row r="267" ht="25" customHeight="1" spans="1:10">
      <c r="A267" s="223">
        <f t="shared" ref="A267:A281" si="20">IF(C267="","",ROW()-2)</f>
        <v>265</v>
      </c>
      <c r="B267" s="223" t="str">
        <f>IF(C267="","",VLOOKUP(C267,价格表!B:E,4,0))</f>
        <v>水果</v>
      </c>
      <c r="C267" s="224" t="s">
        <v>126</v>
      </c>
      <c r="D267" s="224" t="s">
        <v>12</v>
      </c>
      <c r="E267" s="224"/>
      <c r="F267" s="224" t="s">
        <v>132</v>
      </c>
      <c r="G267" s="224" t="s">
        <v>46</v>
      </c>
      <c r="H267" s="225">
        <f t="shared" ref="H267:H281" si="21">E267</f>
        <v>0</v>
      </c>
      <c r="I267" s="225">
        <f>IF(C267="","",VLOOKUP(C267,价格表!B:D,3,0))</f>
        <v>4.86</v>
      </c>
      <c r="J267" s="225">
        <f t="shared" ref="J267:J281" si="22">IF(C267="","",H267*I267)</f>
        <v>0</v>
      </c>
    </row>
    <row r="268" ht="25" customHeight="1" spans="1:10">
      <c r="A268" s="223">
        <f t="shared" si="20"/>
        <v>266</v>
      </c>
      <c r="B268" s="223" t="str">
        <f>IF(C268="","",VLOOKUP(C268,价格表!B:E,4,0))</f>
        <v>水果</v>
      </c>
      <c r="C268" s="224" t="s">
        <v>80</v>
      </c>
      <c r="D268" s="224" t="s">
        <v>12</v>
      </c>
      <c r="E268" s="224">
        <v>10</v>
      </c>
      <c r="F268" s="224"/>
      <c r="G268" s="224" t="s">
        <v>46</v>
      </c>
      <c r="H268" s="225">
        <f t="shared" si="21"/>
        <v>10</v>
      </c>
      <c r="I268" s="225">
        <f>IF(C268="","",VLOOKUP(C268,价格表!B:D,3,0))</f>
        <v>3.24</v>
      </c>
      <c r="J268" s="225">
        <f t="shared" si="22"/>
        <v>32.4</v>
      </c>
    </row>
    <row r="269" ht="25" customHeight="1" spans="1:10">
      <c r="A269" s="223">
        <f t="shared" si="20"/>
        <v>267</v>
      </c>
      <c r="B269" s="223" t="str">
        <f>IF(C269="","",VLOOKUP(C269,价格表!B:E,4,0))</f>
        <v>水果</v>
      </c>
      <c r="C269" s="224" t="s">
        <v>54</v>
      </c>
      <c r="D269" s="224" t="s">
        <v>12</v>
      </c>
      <c r="E269" s="224">
        <v>290</v>
      </c>
      <c r="F269" s="224"/>
      <c r="G269" s="224" t="s">
        <v>46</v>
      </c>
      <c r="H269" s="225">
        <f t="shared" si="21"/>
        <v>290</v>
      </c>
      <c r="I269" s="225">
        <f>IF(C269="","",VLOOKUP(C269,价格表!B:D,3,0))</f>
        <v>2.42</v>
      </c>
      <c r="J269" s="225">
        <f t="shared" si="22"/>
        <v>701.8</v>
      </c>
    </row>
    <row r="270" ht="25" customHeight="1" spans="1:10">
      <c r="A270" s="223">
        <f t="shared" si="20"/>
        <v>268</v>
      </c>
      <c r="B270" s="223" t="str">
        <f>IF(C270="","",VLOOKUP(C270,价格表!B:E,4,0))</f>
        <v>龙老板</v>
      </c>
      <c r="C270" s="224" t="s">
        <v>68</v>
      </c>
      <c r="D270" s="224" t="s">
        <v>12</v>
      </c>
      <c r="E270" s="224">
        <v>95</v>
      </c>
      <c r="F270" s="224"/>
      <c r="G270" s="224" t="s">
        <v>36</v>
      </c>
      <c r="H270" s="225">
        <f t="shared" si="21"/>
        <v>95</v>
      </c>
      <c r="I270" s="225">
        <f>IF(C270="","",VLOOKUP(C270,价格表!B:D,3,0))</f>
        <v>0.81</v>
      </c>
      <c r="J270" s="225">
        <f t="shared" si="22"/>
        <v>76.95</v>
      </c>
    </row>
    <row r="271" ht="25" customHeight="1" spans="1:10">
      <c r="A271" s="223">
        <f t="shared" si="20"/>
        <v>269</v>
      </c>
      <c r="B271" s="223" t="str">
        <f>IF(C271="","",VLOOKUP(C271,价格表!B:E,4,0))</f>
        <v>龙老板</v>
      </c>
      <c r="C271" s="224" t="s">
        <v>87</v>
      </c>
      <c r="D271" s="224" t="s">
        <v>12</v>
      </c>
      <c r="E271" s="224">
        <v>180</v>
      </c>
      <c r="F271" s="224"/>
      <c r="G271" s="224" t="s">
        <v>36</v>
      </c>
      <c r="H271" s="225">
        <f t="shared" si="21"/>
        <v>180</v>
      </c>
      <c r="I271" s="225">
        <f>IF(C271="","",VLOOKUP(C271,价格表!B:D,3,0))</f>
        <v>2.43</v>
      </c>
      <c r="J271" s="225">
        <f t="shared" si="22"/>
        <v>437.4</v>
      </c>
    </row>
    <row r="272" ht="25" customHeight="1" spans="1:10">
      <c r="A272" s="223">
        <f t="shared" si="20"/>
        <v>270</v>
      </c>
      <c r="B272" s="223" t="str">
        <f>IF(C272="","",VLOOKUP(C272,价格表!B:E,4,0))</f>
        <v>龙老板</v>
      </c>
      <c r="C272" s="224" t="s">
        <v>11</v>
      </c>
      <c r="D272" s="224" t="s">
        <v>12</v>
      </c>
      <c r="E272" s="224">
        <v>50</v>
      </c>
      <c r="F272" s="224"/>
      <c r="G272" s="224" t="s">
        <v>36</v>
      </c>
      <c r="H272" s="225">
        <f t="shared" si="21"/>
        <v>50</v>
      </c>
      <c r="I272" s="225">
        <f>IF(C272="","",VLOOKUP(C272,价格表!B:D,3,0))</f>
        <v>1.46</v>
      </c>
      <c r="J272" s="225">
        <f t="shared" si="22"/>
        <v>73</v>
      </c>
    </row>
    <row r="273" ht="25" customHeight="1" spans="1:10">
      <c r="A273" s="223">
        <f t="shared" si="20"/>
        <v>271</v>
      </c>
      <c r="B273" s="223" t="str">
        <f>IF(C273="","",VLOOKUP(C273,价格表!B:E,4,0))</f>
        <v>龙老板1</v>
      </c>
      <c r="C273" s="224" t="s">
        <v>67</v>
      </c>
      <c r="D273" s="224" t="s">
        <v>12</v>
      </c>
      <c r="E273" s="224">
        <v>55</v>
      </c>
      <c r="F273" s="224"/>
      <c r="G273" s="224" t="s">
        <v>36</v>
      </c>
      <c r="H273" s="225">
        <f t="shared" si="21"/>
        <v>55</v>
      </c>
      <c r="I273" s="225">
        <f>IF(C273="","",VLOOKUP(C273,价格表!B:D,3,0))</f>
        <v>2.43</v>
      </c>
      <c r="J273" s="225">
        <f t="shared" si="22"/>
        <v>133.65</v>
      </c>
    </row>
    <row r="274" ht="25" customHeight="1" spans="1:10">
      <c r="A274" s="223">
        <f t="shared" si="20"/>
        <v>272</v>
      </c>
      <c r="B274" s="223" t="str">
        <f>IF(C274="","",VLOOKUP(C274,价格表!B:E,4,0))</f>
        <v>豆腐</v>
      </c>
      <c r="C274" s="224" t="s">
        <v>133</v>
      </c>
      <c r="D274" s="224" t="s">
        <v>12</v>
      </c>
      <c r="E274" s="224">
        <v>70</v>
      </c>
      <c r="F274" s="224"/>
      <c r="G274" s="224" t="s">
        <v>36</v>
      </c>
      <c r="H274" s="225">
        <f t="shared" si="21"/>
        <v>70</v>
      </c>
      <c r="I274" s="225">
        <f>IF(C274="","",VLOOKUP(C274,价格表!B:D,3,0))</f>
        <v>5.67</v>
      </c>
      <c r="J274" s="225">
        <f t="shared" si="22"/>
        <v>396.9</v>
      </c>
    </row>
    <row r="275" ht="25" customHeight="1" spans="1:10">
      <c r="A275" s="223">
        <f t="shared" si="20"/>
        <v>273</v>
      </c>
      <c r="B275" s="223" t="str">
        <f>IF(C275="","",VLOOKUP(C275,价格表!B:E,4,0))</f>
        <v>龙老板1</v>
      </c>
      <c r="C275" s="224" t="s">
        <v>47</v>
      </c>
      <c r="D275" s="224" t="s">
        <v>12</v>
      </c>
      <c r="E275" s="224">
        <v>7</v>
      </c>
      <c r="F275" s="224"/>
      <c r="G275" s="224" t="s">
        <v>36</v>
      </c>
      <c r="H275" s="225">
        <f t="shared" si="21"/>
        <v>7</v>
      </c>
      <c r="I275" s="225">
        <f>IF(C275="","",VLOOKUP(C275,价格表!B:D,3,0))</f>
        <v>2.84</v>
      </c>
      <c r="J275" s="225">
        <f t="shared" si="22"/>
        <v>19.88</v>
      </c>
    </row>
    <row r="276" ht="25" customHeight="1" spans="1:10">
      <c r="A276" s="223">
        <f t="shared" si="20"/>
        <v>274</v>
      </c>
      <c r="B276" s="223" t="str">
        <f>IF(C276="","",VLOOKUP(C276,价格表!B:E,4,0))</f>
        <v>龙老板</v>
      </c>
      <c r="C276" s="224" t="s">
        <v>59</v>
      </c>
      <c r="D276" s="224" t="s">
        <v>12</v>
      </c>
      <c r="E276" s="224">
        <v>30</v>
      </c>
      <c r="F276" s="224"/>
      <c r="G276" s="224" t="s">
        <v>36</v>
      </c>
      <c r="H276" s="225">
        <f t="shared" si="21"/>
        <v>30</v>
      </c>
      <c r="I276" s="225">
        <f>IF(C276="","",VLOOKUP(C276,价格表!B:D,3,0))</f>
        <v>2.03</v>
      </c>
      <c r="J276" s="225">
        <f t="shared" si="22"/>
        <v>60.9</v>
      </c>
    </row>
    <row r="277" ht="25" customHeight="1" spans="1:10">
      <c r="A277" s="223">
        <f t="shared" si="20"/>
        <v>275</v>
      </c>
      <c r="B277" s="223" t="str">
        <f>IF(C277="","",VLOOKUP(C277,价格表!B:E,4,0))</f>
        <v>库存</v>
      </c>
      <c r="C277" s="224" t="s">
        <v>39</v>
      </c>
      <c r="D277" s="224" t="s">
        <v>12</v>
      </c>
      <c r="E277" s="224">
        <v>150</v>
      </c>
      <c r="F277" s="224"/>
      <c r="G277" s="224" t="s">
        <v>36</v>
      </c>
      <c r="H277" s="225">
        <f t="shared" si="21"/>
        <v>150</v>
      </c>
      <c r="I277" s="225">
        <f>IF(C277="","",VLOOKUP(C277,价格表!B:D,3,0))</f>
        <v>2.03</v>
      </c>
      <c r="J277" s="225">
        <f t="shared" si="22"/>
        <v>304.5</v>
      </c>
    </row>
    <row r="278" ht="25" customHeight="1" spans="1:10">
      <c r="A278" s="223">
        <f t="shared" si="20"/>
        <v>276</v>
      </c>
      <c r="B278" s="223" t="str">
        <f>IF(C278="","",VLOOKUP(C278,价格表!B:E,4,0))</f>
        <v>库存</v>
      </c>
      <c r="C278" s="224" t="s">
        <v>96</v>
      </c>
      <c r="D278" s="224" t="s">
        <v>12</v>
      </c>
      <c r="E278" s="224">
        <v>35</v>
      </c>
      <c r="F278" s="224"/>
      <c r="G278" s="224" t="s">
        <v>36</v>
      </c>
      <c r="H278" s="225">
        <f t="shared" si="21"/>
        <v>35</v>
      </c>
      <c r="I278" s="225">
        <f>IF(C278="","",VLOOKUP(C278,价格表!B:D,3,0))</f>
        <v>3.24</v>
      </c>
      <c r="J278" s="225">
        <f t="shared" si="22"/>
        <v>113.4</v>
      </c>
    </row>
    <row r="279" ht="25" customHeight="1" spans="1:10">
      <c r="A279" s="223">
        <f t="shared" si="20"/>
        <v>277</v>
      </c>
      <c r="B279" s="223" t="str">
        <f>IF(C279="","",VLOOKUP(C279,价格表!B:E,4,0))</f>
        <v>菌菇类</v>
      </c>
      <c r="C279" s="224" t="s">
        <v>134</v>
      </c>
      <c r="D279" s="224" t="s">
        <v>12</v>
      </c>
      <c r="E279" s="224">
        <v>18</v>
      </c>
      <c r="F279" s="224"/>
      <c r="G279" s="224" t="s">
        <v>36</v>
      </c>
      <c r="H279" s="225">
        <f t="shared" si="21"/>
        <v>18</v>
      </c>
      <c r="I279" s="225">
        <f>IF(C279="","",VLOOKUP(C279,价格表!B:D,3,0))</f>
        <v>4.86</v>
      </c>
      <c r="J279" s="225">
        <f t="shared" si="22"/>
        <v>87.48</v>
      </c>
    </row>
    <row r="280" ht="25" customHeight="1" spans="1:10">
      <c r="A280" s="223">
        <f t="shared" si="20"/>
        <v>278</v>
      </c>
      <c r="B280" s="223" t="str">
        <f>IF(C280="","",VLOOKUP(C280,价格表!B:E,4,0))</f>
        <v>菌菇类</v>
      </c>
      <c r="C280" s="224" t="s">
        <v>135</v>
      </c>
      <c r="D280" s="224" t="s">
        <v>12</v>
      </c>
      <c r="E280" s="224">
        <v>40</v>
      </c>
      <c r="F280" s="224"/>
      <c r="G280" s="224" t="s">
        <v>36</v>
      </c>
      <c r="H280" s="225">
        <f t="shared" si="21"/>
        <v>40</v>
      </c>
      <c r="I280" s="225">
        <f>IF(C280="","",VLOOKUP(C280,价格表!B:D,3,0))</f>
        <v>2.43</v>
      </c>
      <c r="J280" s="225">
        <f t="shared" si="22"/>
        <v>97.2</v>
      </c>
    </row>
    <row r="281" ht="25" customHeight="1" spans="1:10">
      <c r="A281" s="223">
        <f t="shared" si="20"/>
        <v>279</v>
      </c>
      <c r="B281" s="223" t="str">
        <f>IF(C281="","",VLOOKUP(C281,价格表!B:E,4,0))</f>
        <v>龙老板1</v>
      </c>
      <c r="C281" s="224" t="s">
        <v>90</v>
      </c>
      <c r="D281" s="224" t="s">
        <v>12</v>
      </c>
      <c r="E281" s="224">
        <v>70</v>
      </c>
      <c r="F281" s="224"/>
      <c r="G281" s="224" t="s">
        <v>36</v>
      </c>
      <c r="H281" s="225">
        <f t="shared" si="21"/>
        <v>70</v>
      </c>
      <c r="I281" s="225">
        <f>IF(C281="","",VLOOKUP(C281,价格表!B:D,3,0))</f>
        <v>1.36</v>
      </c>
      <c r="J281" s="225">
        <f t="shared" si="22"/>
        <v>95.2</v>
      </c>
    </row>
    <row r="282" ht="25" customHeight="1" spans="1:10">
      <c r="A282" s="223">
        <f t="shared" ref="A282:A314" si="23">IF(C282="","",ROW()-2)</f>
        <v>280</v>
      </c>
      <c r="B282" s="223" t="str">
        <f>IF(C282="","",VLOOKUP(C282,价格表!B:E,4,0))</f>
        <v>龙老板</v>
      </c>
      <c r="C282" s="224" t="s">
        <v>59</v>
      </c>
      <c r="D282" s="224" t="s">
        <v>12</v>
      </c>
      <c r="E282" s="224">
        <v>20</v>
      </c>
      <c r="F282" s="224"/>
      <c r="G282" s="224" t="s">
        <v>36</v>
      </c>
      <c r="H282" s="225">
        <f t="shared" ref="H282:H314" si="24">E282</f>
        <v>20</v>
      </c>
      <c r="I282" s="225">
        <f>IF(C282="","",VLOOKUP(C282,价格表!B:D,3,0))</f>
        <v>2.03</v>
      </c>
      <c r="J282" s="225">
        <f t="shared" ref="J282:J314" si="25">IF(C282="","",H282*I282)</f>
        <v>40.6</v>
      </c>
    </row>
    <row r="283" ht="25" customHeight="1" spans="1:10">
      <c r="A283" s="223">
        <f t="shared" si="23"/>
        <v>281</v>
      </c>
      <c r="B283" s="223" t="str">
        <f>IF(C283="","",VLOOKUP(C283,价格表!B:E,4,0))</f>
        <v>库存</v>
      </c>
      <c r="C283" s="224" t="s">
        <v>84</v>
      </c>
      <c r="D283" s="224" t="s">
        <v>12</v>
      </c>
      <c r="E283" s="224">
        <v>45</v>
      </c>
      <c r="F283" s="224"/>
      <c r="G283" s="224" t="s">
        <v>36</v>
      </c>
      <c r="H283" s="225">
        <f t="shared" si="24"/>
        <v>45</v>
      </c>
      <c r="I283" s="225">
        <f>IF(C283="","",VLOOKUP(C283,价格表!B:D,3,0))</f>
        <v>1.22</v>
      </c>
      <c r="J283" s="225">
        <f t="shared" si="25"/>
        <v>54.9</v>
      </c>
    </row>
    <row r="284" ht="25" customHeight="1" spans="1:10">
      <c r="A284" s="223">
        <f t="shared" si="23"/>
        <v>282</v>
      </c>
      <c r="B284" s="223" t="str">
        <f>IF(C284="","",VLOOKUP(C284,价格表!B:E,4,0))</f>
        <v>龙老板2</v>
      </c>
      <c r="C284" s="224" t="s">
        <v>101</v>
      </c>
      <c r="D284" s="224" t="s">
        <v>12</v>
      </c>
      <c r="E284" s="224">
        <v>30</v>
      </c>
      <c r="F284" s="224"/>
      <c r="G284" s="224" t="s">
        <v>36</v>
      </c>
      <c r="H284" s="225">
        <f t="shared" si="24"/>
        <v>30</v>
      </c>
      <c r="I284" s="225">
        <f>IF(C284="","",VLOOKUP(C284,价格表!B:D,3,0))</f>
        <v>2.03</v>
      </c>
      <c r="J284" s="225">
        <f t="shared" si="25"/>
        <v>60.9</v>
      </c>
    </row>
    <row r="285" ht="25" customHeight="1" spans="1:10">
      <c r="A285" s="223">
        <f t="shared" si="23"/>
        <v>283</v>
      </c>
      <c r="B285" s="223" t="str">
        <f>IF(C285="","",VLOOKUP(C285,价格表!B:E,4,0))</f>
        <v>库存</v>
      </c>
      <c r="C285" s="224" t="s">
        <v>41</v>
      </c>
      <c r="D285" s="224" t="s">
        <v>12</v>
      </c>
      <c r="E285" s="224">
        <v>30</v>
      </c>
      <c r="F285" s="224"/>
      <c r="G285" s="224" t="s">
        <v>36</v>
      </c>
      <c r="H285" s="225">
        <f t="shared" si="24"/>
        <v>30</v>
      </c>
      <c r="I285" s="225">
        <f>IF(C285="","",VLOOKUP(C285,价格表!B:D,3,0))</f>
        <v>1.62</v>
      </c>
      <c r="J285" s="225">
        <f t="shared" si="25"/>
        <v>48.6</v>
      </c>
    </row>
    <row r="286" ht="25" customHeight="1" spans="1:10">
      <c r="A286" s="223">
        <f t="shared" si="23"/>
        <v>284</v>
      </c>
      <c r="B286" s="223" t="str">
        <f>IF(C286="","",VLOOKUP(C286,价格表!B:E,4,0))</f>
        <v>豆腐</v>
      </c>
      <c r="C286" s="224" t="s">
        <v>136</v>
      </c>
      <c r="D286" s="224" t="s">
        <v>12</v>
      </c>
      <c r="E286" s="224">
        <v>4</v>
      </c>
      <c r="F286" s="224"/>
      <c r="G286" s="224" t="s">
        <v>36</v>
      </c>
      <c r="H286" s="225">
        <f t="shared" si="24"/>
        <v>4</v>
      </c>
      <c r="I286" s="225">
        <f>IF(C286="","",VLOOKUP(C286,价格表!B:D,3,0))</f>
        <v>5.67</v>
      </c>
      <c r="J286" s="225">
        <f t="shared" si="25"/>
        <v>22.68</v>
      </c>
    </row>
    <row r="287" ht="25" customHeight="1" spans="1:10">
      <c r="A287" s="223">
        <f t="shared" si="23"/>
        <v>285</v>
      </c>
      <c r="B287" s="223" t="str">
        <f>IF(C287="","",VLOOKUP(C287,价格表!B:E,4,0))</f>
        <v>库存</v>
      </c>
      <c r="C287" s="224" t="s">
        <v>113</v>
      </c>
      <c r="D287" s="224" t="s">
        <v>12</v>
      </c>
      <c r="E287" s="224">
        <v>5</v>
      </c>
      <c r="F287" s="224"/>
      <c r="G287" s="224" t="s">
        <v>36</v>
      </c>
      <c r="H287" s="225">
        <f t="shared" si="24"/>
        <v>5</v>
      </c>
      <c r="I287" s="225">
        <f>IF(C287="","",VLOOKUP(C287,价格表!B:D,3,0))</f>
        <v>4.86</v>
      </c>
      <c r="J287" s="225">
        <f t="shared" si="25"/>
        <v>24.3</v>
      </c>
    </row>
    <row r="288" ht="25" customHeight="1" spans="1:10">
      <c r="A288" s="223">
        <f t="shared" si="23"/>
        <v>286</v>
      </c>
      <c r="B288" s="223" t="str">
        <f>IF(C288="","",VLOOKUP(C288,价格表!B:E,4,0))</f>
        <v>豆米类</v>
      </c>
      <c r="C288" s="224" t="s">
        <v>82</v>
      </c>
      <c r="D288" s="224" t="s">
        <v>12</v>
      </c>
      <c r="E288" s="224">
        <v>5</v>
      </c>
      <c r="F288" s="224"/>
      <c r="G288" s="224" t="s">
        <v>36</v>
      </c>
      <c r="H288" s="225">
        <f t="shared" si="24"/>
        <v>5</v>
      </c>
      <c r="I288" s="225">
        <f>IF(C288="","",VLOOKUP(C288,价格表!B:D,3,0))</f>
        <v>2.43</v>
      </c>
      <c r="J288" s="225">
        <f t="shared" si="25"/>
        <v>12.15</v>
      </c>
    </row>
    <row r="289" ht="25" customHeight="1" spans="1:10">
      <c r="A289" s="223">
        <f t="shared" si="23"/>
        <v>287</v>
      </c>
      <c r="B289" s="223" t="str">
        <f>IF(C289="","",VLOOKUP(C289,价格表!B:E,4,0))</f>
        <v>菌菇类</v>
      </c>
      <c r="C289" s="224" t="s">
        <v>137</v>
      </c>
      <c r="D289" s="224" t="s">
        <v>12</v>
      </c>
      <c r="E289" s="224">
        <v>5</v>
      </c>
      <c r="F289" s="224"/>
      <c r="G289" s="224" t="s">
        <v>36</v>
      </c>
      <c r="H289" s="225">
        <f t="shared" si="24"/>
        <v>5</v>
      </c>
      <c r="I289" s="225">
        <f>IF(C289="","",VLOOKUP(C289,价格表!B:D,3,0))</f>
        <v>5.67</v>
      </c>
      <c r="J289" s="225">
        <f t="shared" si="25"/>
        <v>28.35</v>
      </c>
    </row>
    <row r="290" ht="25" customHeight="1" spans="1:10">
      <c r="A290" s="223">
        <f t="shared" si="23"/>
        <v>288</v>
      </c>
      <c r="B290" s="223" t="str">
        <f>IF(C290="","",VLOOKUP(C290,价格表!B:E,4,0))</f>
        <v>龙老板</v>
      </c>
      <c r="C290" s="224" t="s">
        <v>138</v>
      </c>
      <c r="D290" s="224" t="s">
        <v>12</v>
      </c>
      <c r="E290" s="224">
        <v>10</v>
      </c>
      <c r="F290" s="224"/>
      <c r="G290" s="224" t="s">
        <v>36</v>
      </c>
      <c r="H290" s="225">
        <f t="shared" si="24"/>
        <v>10</v>
      </c>
      <c r="I290" s="225">
        <f>IF(C290="","",VLOOKUP(C290,价格表!B:D,3,0))</f>
        <v>4.05</v>
      </c>
      <c r="J290" s="225">
        <f t="shared" si="25"/>
        <v>40.5</v>
      </c>
    </row>
    <row r="291" ht="25" customHeight="1" spans="1:10">
      <c r="A291" s="223">
        <f t="shared" si="23"/>
        <v>289</v>
      </c>
      <c r="B291" s="223" t="str">
        <f>IF(C291="","",VLOOKUP(C291,价格表!B:E,4,0))</f>
        <v>龙老板1</v>
      </c>
      <c r="C291" s="224" t="s">
        <v>69</v>
      </c>
      <c r="D291" s="224" t="s">
        <v>12</v>
      </c>
      <c r="E291" s="224">
        <v>20</v>
      </c>
      <c r="F291" s="224"/>
      <c r="G291" s="224" t="s">
        <v>36</v>
      </c>
      <c r="H291" s="225">
        <f t="shared" si="24"/>
        <v>20</v>
      </c>
      <c r="I291" s="225">
        <f>IF(C291="","",VLOOKUP(C291,价格表!B:D,3,0))</f>
        <v>1.62</v>
      </c>
      <c r="J291" s="225">
        <f t="shared" si="25"/>
        <v>32.4</v>
      </c>
    </row>
    <row r="292" ht="25" customHeight="1" spans="1:10">
      <c r="A292" s="223">
        <f t="shared" si="23"/>
        <v>290</v>
      </c>
      <c r="B292" s="223" t="str">
        <f>IF(C292="","",VLOOKUP(C292,价格表!B:E,4,0))</f>
        <v>龙老板</v>
      </c>
      <c r="C292" s="224" t="s">
        <v>85</v>
      </c>
      <c r="D292" s="224" t="s">
        <v>12</v>
      </c>
      <c r="E292" s="224">
        <v>15</v>
      </c>
      <c r="F292" s="224"/>
      <c r="G292" s="224" t="s">
        <v>36</v>
      </c>
      <c r="H292" s="225">
        <f t="shared" si="24"/>
        <v>15</v>
      </c>
      <c r="I292" s="225">
        <f>IF(C292="","",VLOOKUP(C292,价格表!B:D,3,0))</f>
        <v>1.62</v>
      </c>
      <c r="J292" s="225">
        <f t="shared" si="25"/>
        <v>24.3</v>
      </c>
    </row>
    <row r="293" ht="25" customHeight="1" spans="1:10">
      <c r="A293" s="223">
        <f t="shared" si="23"/>
        <v>291</v>
      </c>
      <c r="B293" s="223" t="str">
        <f>IF(C293="","",VLOOKUP(C293,价格表!B:E,4,0))</f>
        <v>库存</v>
      </c>
      <c r="C293" s="224" t="s">
        <v>98</v>
      </c>
      <c r="D293" s="224" t="s">
        <v>12</v>
      </c>
      <c r="E293" s="224">
        <v>10</v>
      </c>
      <c r="F293" s="224"/>
      <c r="G293" s="224" t="s">
        <v>36</v>
      </c>
      <c r="H293" s="225">
        <f t="shared" si="24"/>
        <v>10</v>
      </c>
      <c r="I293" s="225">
        <f>IF(C293="","",VLOOKUP(C293,价格表!B:D,3,0))</f>
        <v>1.62</v>
      </c>
      <c r="J293" s="225">
        <f t="shared" si="25"/>
        <v>16.2</v>
      </c>
    </row>
    <row r="294" ht="25" customHeight="1" spans="1:10">
      <c r="A294" s="223">
        <f t="shared" si="23"/>
        <v>292</v>
      </c>
      <c r="B294" s="223" t="str">
        <f>IF(C294="","",VLOOKUP(C294,价格表!B:E,4,0))</f>
        <v>菌菇类</v>
      </c>
      <c r="C294" s="224" t="s">
        <v>72</v>
      </c>
      <c r="D294" s="224" t="s">
        <v>12</v>
      </c>
      <c r="E294" s="224">
        <v>12</v>
      </c>
      <c r="F294" s="224"/>
      <c r="G294" s="224" t="s">
        <v>36</v>
      </c>
      <c r="H294" s="225">
        <f t="shared" si="24"/>
        <v>12</v>
      </c>
      <c r="I294" s="225">
        <f>IF(C294="","",VLOOKUP(C294,价格表!B:D,3,0))</f>
        <v>5.27</v>
      </c>
      <c r="J294" s="225">
        <f t="shared" si="25"/>
        <v>63.24</v>
      </c>
    </row>
    <row r="295" ht="25" customHeight="1" spans="1:10">
      <c r="A295" s="223">
        <f t="shared" si="23"/>
        <v>293</v>
      </c>
      <c r="B295" s="223" t="str">
        <f>IF(C295="","",VLOOKUP(C295,价格表!B:E,4,0))</f>
        <v>库存</v>
      </c>
      <c r="C295" s="224" t="s">
        <v>71</v>
      </c>
      <c r="D295" s="224" t="s">
        <v>12</v>
      </c>
      <c r="E295" s="224">
        <v>12</v>
      </c>
      <c r="F295" s="224"/>
      <c r="G295" s="224" t="s">
        <v>36</v>
      </c>
      <c r="H295" s="225">
        <f t="shared" si="24"/>
        <v>12</v>
      </c>
      <c r="I295" s="225">
        <f>IF(C295="","",VLOOKUP(C295,价格表!B:D,3,0))</f>
        <v>4.05</v>
      </c>
      <c r="J295" s="225">
        <f t="shared" si="25"/>
        <v>48.6</v>
      </c>
    </row>
    <row r="296" ht="25" customHeight="1" spans="1:10">
      <c r="A296" s="223">
        <f t="shared" si="23"/>
        <v>294</v>
      </c>
      <c r="B296" s="223" t="str">
        <f>IF(C296="","",VLOOKUP(C296,价格表!B:E,4,0))</f>
        <v>蒜类</v>
      </c>
      <c r="C296" s="224" t="s">
        <v>43</v>
      </c>
      <c r="D296" s="224" t="s">
        <v>12</v>
      </c>
      <c r="E296" s="224">
        <v>12</v>
      </c>
      <c r="F296" s="224"/>
      <c r="G296" s="224" t="s">
        <v>36</v>
      </c>
      <c r="H296" s="225">
        <f t="shared" si="24"/>
        <v>12</v>
      </c>
      <c r="I296" s="225">
        <f>IF(C296="","",VLOOKUP(C296,价格表!B:D,3,0))</f>
        <v>4.86</v>
      </c>
      <c r="J296" s="225">
        <f t="shared" si="25"/>
        <v>58.32</v>
      </c>
    </row>
    <row r="297" ht="25" customHeight="1" spans="1:10">
      <c r="A297" s="223">
        <f t="shared" si="23"/>
        <v>295</v>
      </c>
      <c r="B297" s="223" t="str">
        <f>IF(C297="","",VLOOKUP(C297,价格表!B:E,4,0))</f>
        <v>龙老板1</v>
      </c>
      <c r="C297" s="224" t="s">
        <v>45</v>
      </c>
      <c r="D297" s="224" t="s">
        <v>12</v>
      </c>
      <c r="E297" s="224">
        <v>12</v>
      </c>
      <c r="F297" s="224"/>
      <c r="G297" s="224" t="s">
        <v>36</v>
      </c>
      <c r="H297" s="225">
        <f t="shared" si="24"/>
        <v>12</v>
      </c>
      <c r="I297" s="225">
        <f>IF(C297="","",VLOOKUP(C297,价格表!B:D,3,0))</f>
        <v>2.43</v>
      </c>
      <c r="J297" s="225">
        <f t="shared" si="25"/>
        <v>29.16</v>
      </c>
    </row>
    <row r="298" ht="25" customHeight="1" spans="1:10">
      <c r="A298" s="223">
        <f t="shared" si="23"/>
        <v>296</v>
      </c>
      <c r="B298" s="223" t="str">
        <f>IF(C298="","",VLOOKUP(C298,价格表!B:E,4,0))</f>
        <v>龙老板</v>
      </c>
      <c r="C298" s="224" t="s">
        <v>93</v>
      </c>
      <c r="D298" s="224" t="s">
        <v>12</v>
      </c>
      <c r="E298" s="224">
        <v>2</v>
      </c>
      <c r="F298" s="224"/>
      <c r="G298" s="224" t="s">
        <v>36</v>
      </c>
      <c r="H298" s="225">
        <f t="shared" si="24"/>
        <v>2</v>
      </c>
      <c r="I298" s="225">
        <f>IF(C298="","",VLOOKUP(C298,价格表!B:D,3,0))</f>
        <v>9.72</v>
      </c>
      <c r="J298" s="225">
        <f t="shared" si="25"/>
        <v>19.44</v>
      </c>
    </row>
    <row r="299" ht="25" customHeight="1" spans="1:10">
      <c r="A299" s="223">
        <f t="shared" si="23"/>
        <v>297</v>
      </c>
      <c r="B299" s="223" t="str">
        <f>IF(C299="","",VLOOKUP(C299,价格表!B:E,4,0))</f>
        <v>龙老板1</v>
      </c>
      <c r="C299" s="224" t="s">
        <v>83</v>
      </c>
      <c r="D299" s="224" t="s">
        <v>12</v>
      </c>
      <c r="E299" s="224">
        <v>3</v>
      </c>
      <c r="F299" s="224"/>
      <c r="G299" s="224" t="s">
        <v>36</v>
      </c>
      <c r="H299" s="225">
        <f t="shared" si="24"/>
        <v>3</v>
      </c>
      <c r="I299" s="225">
        <f>IF(C299="","",VLOOKUP(C299,价格表!B:D,3,0))</f>
        <v>2.43</v>
      </c>
      <c r="J299" s="225">
        <f t="shared" si="25"/>
        <v>7.29</v>
      </c>
    </row>
    <row r="300" ht="25" customHeight="1" spans="1:10">
      <c r="A300" s="223">
        <f t="shared" si="23"/>
        <v>298</v>
      </c>
      <c r="B300" s="223" t="str">
        <f>IF(C300="","",VLOOKUP(C300,价格表!B:E,4,0))</f>
        <v>水果</v>
      </c>
      <c r="C300" s="224" t="s">
        <v>79</v>
      </c>
      <c r="D300" s="224" t="s">
        <v>12</v>
      </c>
      <c r="E300" s="224">
        <v>350</v>
      </c>
      <c r="F300" s="224"/>
      <c r="G300" s="224" t="s">
        <v>36</v>
      </c>
      <c r="H300" s="225">
        <f t="shared" si="24"/>
        <v>350</v>
      </c>
      <c r="I300" s="225">
        <f>IF(C300="","",VLOOKUP(C300,价格表!B:D,3,0))</f>
        <v>4.04</v>
      </c>
      <c r="J300" s="225">
        <f t="shared" si="25"/>
        <v>1414</v>
      </c>
    </row>
    <row r="301" ht="25" customHeight="1" spans="1:10">
      <c r="A301" s="223">
        <f t="shared" si="23"/>
        <v>299</v>
      </c>
      <c r="B301" s="223" t="str">
        <f>IF(C301="","",VLOOKUP(C301,价格表!B:E,4,0))</f>
        <v>水果</v>
      </c>
      <c r="C301" s="224" t="s">
        <v>52</v>
      </c>
      <c r="D301" s="224" t="s">
        <v>12</v>
      </c>
      <c r="E301" s="224">
        <v>160</v>
      </c>
      <c r="F301" s="224"/>
      <c r="G301" s="224" t="s">
        <v>36</v>
      </c>
      <c r="H301" s="225">
        <f t="shared" si="24"/>
        <v>160</v>
      </c>
      <c r="I301" s="225">
        <f>IF(C301="","",VLOOKUP(C301,价格表!B:D,3,0))</f>
        <v>3.24</v>
      </c>
      <c r="J301" s="225">
        <f t="shared" si="25"/>
        <v>518.4</v>
      </c>
    </row>
    <row r="302" ht="25" customHeight="1" spans="1:10">
      <c r="A302" s="223">
        <f t="shared" si="23"/>
        <v>300</v>
      </c>
      <c r="B302" s="223" t="str">
        <f>IF(C302="","",VLOOKUP(C302,价格表!B:E,4,0))</f>
        <v>库存</v>
      </c>
      <c r="C302" s="224" t="s">
        <v>56</v>
      </c>
      <c r="D302" s="224" t="s">
        <v>12</v>
      </c>
      <c r="E302" s="224">
        <v>15</v>
      </c>
      <c r="F302" s="224"/>
      <c r="G302" s="224" t="s">
        <v>44</v>
      </c>
      <c r="H302" s="225">
        <f t="shared" si="24"/>
        <v>15</v>
      </c>
      <c r="I302" s="225">
        <f>IF(C302="","",VLOOKUP(C302,价格表!B:D,3,0))</f>
        <v>1.22</v>
      </c>
      <c r="J302" s="225">
        <f t="shared" si="25"/>
        <v>18.3</v>
      </c>
    </row>
    <row r="303" ht="25" customHeight="1" spans="1:10">
      <c r="A303" s="223">
        <f t="shared" si="23"/>
        <v>301</v>
      </c>
      <c r="B303" s="223" t="str">
        <f>IF(C303="","",VLOOKUP(C303,价格表!B:E,4,0))</f>
        <v>龙老板1</v>
      </c>
      <c r="C303" s="224" t="s">
        <v>81</v>
      </c>
      <c r="D303" s="224" t="s">
        <v>12</v>
      </c>
      <c r="E303" s="224">
        <v>15</v>
      </c>
      <c r="F303" s="224"/>
      <c r="G303" s="224" t="s">
        <v>44</v>
      </c>
      <c r="H303" s="225">
        <f t="shared" si="24"/>
        <v>15</v>
      </c>
      <c r="I303" s="225">
        <f>IF(C303="","",VLOOKUP(C303,价格表!B:D,3,0))</f>
        <v>2.43</v>
      </c>
      <c r="J303" s="225">
        <f t="shared" si="25"/>
        <v>36.45</v>
      </c>
    </row>
    <row r="304" ht="25" customHeight="1" spans="1:10">
      <c r="A304" s="223">
        <f t="shared" si="23"/>
        <v>302</v>
      </c>
      <c r="B304" s="223" t="str">
        <f>IF(C304="","",VLOOKUP(C304,价格表!B:E,4,0))</f>
        <v>龙老板</v>
      </c>
      <c r="C304" s="224" t="s">
        <v>59</v>
      </c>
      <c r="D304" s="224" t="s">
        <v>12</v>
      </c>
      <c r="E304" s="224">
        <v>30</v>
      </c>
      <c r="F304" s="224"/>
      <c r="G304" s="224" t="s">
        <v>44</v>
      </c>
      <c r="H304" s="225">
        <f t="shared" si="24"/>
        <v>30</v>
      </c>
      <c r="I304" s="225">
        <f>IF(C304="","",VLOOKUP(C304,价格表!B:D,3,0))</f>
        <v>2.03</v>
      </c>
      <c r="J304" s="225">
        <f t="shared" si="25"/>
        <v>60.9</v>
      </c>
    </row>
    <row r="305" ht="25" customHeight="1" spans="1:10">
      <c r="A305" s="223">
        <f t="shared" si="23"/>
        <v>303</v>
      </c>
      <c r="B305" s="223" t="str">
        <f>IF(C305="","",VLOOKUP(C305,价格表!B:E,4,0))</f>
        <v>菌菇类</v>
      </c>
      <c r="C305" s="224" t="s">
        <v>72</v>
      </c>
      <c r="D305" s="224" t="s">
        <v>12</v>
      </c>
      <c r="E305" s="224">
        <v>5</v>
      </c>
      <c r="F305" s="224"/>
      <c r="G305" s="224" t="s">
        <v>44</v>
      </c>
      <c r="H305" s="225">
        <f t="shared" si="24"/>
        <v>5</v>
      </c>
      <c r="I305" s="225">
        <f>IF(C305="","",VLOOKUP(C305,价格表!B:D,3,0))</f>
        <v>5.27</v>
      </c>
      <c r="J305" s="225">
        <f t="shared" si="25"/>
        <v>26.35</v>
      </c>
    </row>
    <row r="306" ht="25" customHeight="1" spans="1:10">
      <c r="A306" s="223">
        <f t="shared" si="23"/>
        <v>304</v>
      </c>
      <c r="B306" s="223" t="str">
        <f>IF(C306="","",VLOOKUP(C306,价格表!B:E,4,0))</f>
        <v>菌菇类</v>
      </c>
      <c r="C306" s="224" t="s">
        <v>99</v>
      </c>
      <c r="D306" s="224" t="s">
        <v>12</v>
      </c>
      <c r="E306" s="224">
        <v>35</v>
      </c>
      <c r="F306" s="224"/>
      <c r="G306" s="224" t="s">
        <v>44</v>
      </c>
      <c r="H306" s="225">
        <f t="shared" si="24"/>
        <v>35</v>
      </c>
      <c r="I306" s="225">
        <f>IF(C306="","",VLOOKUP(C306,价格表!B:D,3,0))</f>
        <v>6.48</v>
      </c>
      <c r="J306" s="225">
        <f t="shared" si="25"/>
        <v>226.8</v>
      </c>
    </row>
    <row r="307" ht="25" customHeight="1" spans="1:10">
      <c r="A307" s="223">
        <f t="shared" si="23"/>
        <v>305</v>
      </c>
      <c r="B307" s="223" t="str">
        <f>IF(C307="","",VLOOKUP(C307,价格表!B:E,4,0))</f>
        <v>龙老板1</v>
      </c>
      <c r="C307" s="224" t="s">
        <v>67</v>
      </c>
      <c r="D307" s="224" t="s">
        <v>12</v>
      </c>
      <c r="E307" s="224">
        <v>20</v>
      </c>
      <c r="F307" s="224"/>
      <c r="G307" s="224" t="s">
        <v>44</v>
      </c>
      <c r="H307" s="225">
        <f t="shared" si="24"/>
        <v>20</v>
      </c>
      <c r="I307" s="225">
        <f>IF(C307="","",VLOOKUP(C307,价格表!B:D,3,0))</f>
        <v>2.43</v>
      </c>
      <c r="J307" s="225">
        <f t="shared" si="25"/>
        <v>48.6</v>
      </c>
    </row>
    <row r="308" ht="25" customHeight="1" spans="1:10">
      <c r="A308" s="223">
        <f t="shared" si="23"/>
        <v>306</v>
      </c>
      <c r="B308" s="223" t="str">
        <f>IF(C308="","",VLOOKUP(C308,价格表!B:E,4,0))</f>
        <v>豆腐</v>
      </c>
      <c r="C308" s="224" t="s">
        <v>86</v>
      </c>
      <c r="D308" s="224" t="s">
        <v>12</v>
      </c>
      <c r="E308" s="224">
        <v>25</v>
      </c>
      <c r="F308" s="224"/>
      <c r="G308" s="224" t="s">
        <v>44</v>
      </c>
      <c r="H308" s="225">
        <f t="shared" si="24"/>
        <v>25</v>
      </c>
      <c r="I308" s="225">
        <f>IF(C308="","",VLOOKUP(C308,价格表!B:D,3,0))</f>
        <v>2.84</v>
      </c>
      <c r="J308" s="225">
        <f t="shared" si="25"/>
        <v>71</v>
      </c>
    </row>
    <row r="309" ht="25" customHeight="1" spans="1:10">
      <c r="A309" s="223">
        <f t="shared" si="23"/>
        <v>307</v>
      </c>
      <c r="B309" s="223" t="str">
        <f>IF(C309="","",VLOOKUP(C309,价格表!B:E,4,0))</f>
        <v>龙老板</v>
      </c>
      <c r="C309" s="224" t="s">
        <v>121</v>
      </c>
      <c r="D309" s="224" t="s">
        <v>12</v>
      </c>
      <c r="E309" s="224">
        <v>10</v>
      </c>
      <c r="F309" s="224"/>
      <c r="G309" s="224" t="s">
        <v>44</v>
      </c>
      <c r="H309" s="225">
        <f t="shared" si="24"/>
        <v>10</v>
      </c>
      <c r="I309" s="225">
        <f>IF(C309="","",VLOOKUP(C309,价格表!B:D,3,0))</f>
        <v>2.43</v>
      </c>
      <c r="J309" s="225">
        <f t="shared" si="25"/>
        <v>24.3</v>
      </c>
    </row>
    <row r="310" ht="25" customHeight="1" spans="1:10">
      <c r="A310" s="223">
        <f t="shared" si="23"/>
        <v>308</v>
      </c>
      <c r="B310" s="223" t="str">
        <f>IF(C310="","",VLOOKUP(C310,价格表!B:E,4,0))</f>
        <v>菌菇类</v>
      </c>
      <c r="C310" s="224" t="s">
        <v>25</v>
      </c>
      <c r="D310" s="224" t="s">
        <v>12</v>
      </c>
      <c r="E310" s="224">
        <v>10</v>
      </c>
      <c r="F310" s="224"/>
      <c r="G310" s="224" t="s">
        <v>44</v>
      </c>
      <c r="H310" s="225">
        <f t="shared" si="24"/>
        <v>10</v>
      </c>
      <c r="I310" s="225">
        <f>IF(C310="","",VLOOKUP(C310,价格表!B:D,3,0))</f>
        <v>4.86</v>
      </c>
      <c r="J310" s="225">
        <f t="shared" si="25"/>
        <v>48.6</v>
      </c>
    </row>
    <row r="311" ht="25" customHeight="1" spans="1:10">
      <c r="A311" s="223">
        <f t="shared" si="23"/>
        <v>309</v>
      </c>
      <c r="B311" s="223" t="str">
        <f>IF(C311="","",VLOOKUP(C311,价格表!B:E,4,0))</f>
        <v>库存</v>
      </c>
      <c r="C311" s="224" t="s">
        <v>98</v>
      </c>
      <c r="D311" s="224" t="s">
        <v>12</v>
      </c>
      <c r="E311" s="224">
        <v>30</v>
      </c>
      <c r="F311" s="224"/>
      <c r="G311" s="224" t="s">
        <v>44</v>
      </c>
      <c r="H311" s="225">
        <f t="shared" si="24"/>
        <v>30</v>
      </c>
      <c r="I311" s="225">
        <f>IF(C311="","",VLOOKUP(C311,价格表!B:D,3,0))</f>
        <v>1.62</v>
      </c>
      <c r="J311" s="225">
        <f t="shared" si="25"/>
        <v>48.6</v>
      </c>
    </row>
    <row r="312" ht="25" customHeight="1" spans="1:10">
      <c r="A312" s="223">
        <f t="shared" si="23"/>
        <v>310</v>
      </c>
      <c r="B312" s="223" t="str">
        <f>IF(C312="","",VLOOKUP(C312,价格表!B:E,4,0))</f>
        <v>龙老板</v>
      </c>
      <c r="C312" s="224" t="s">
        <v>11</v>
      </c>
      <c r="D312" s="224" t="s">
        <v>12</v>
      </c>
      <c r="E312" s="224">
        <v>10</v>
      </c>
      <c r="F312" s="224"/>
      <c r="G312" s="224" t="s">
        <v>44</v>
      </c>
      <c r="H312" s="225">
        <f t="shared" si="24"/>
        <v>10</v>
      </c>
      <c r="I312" s="225">
        <f>IF(C312="","",VLOOKUP(C312,价格表!B:D,3,0))</f>
        <v>1.46</v>
      </c>
      <c r="J312" s="225">
        <f t="shared" si="25"/>
        <v>14.6</v>
      </c>
    </row>
    <row r="313" ht="25" customHeight="1" spans="1:10">
      <c r="A313" s="223">
        <f t="shared" si="23"/>
        <v>311</v>
      </c>
      <c r="B313" s="223" t="str">
        <f>IF(C313="","",VLOOKUP(C313,价格表!B:E,4,0))</f>
        <v>龙老板1</v>
      </c>
      <c r="C313" s="224" t="s">
        <v>122</v>
      </c>
      <c r="D313" s="224" t="s">
        <v>12</v>
      </c>
      <c r="E313" s="224">
        <v>25</v>
      </c>
      <c r="F313" s="224"/>
      <c r="G313" s="224" t="s">
        <v>44</v>
      </c>
      <c r="H313" s="225">
        <f t="shared" si="24"/>
        <v>25</v>
      </c>
      <c r="I313" s="225">
        <f>IF(C313="","",VLOOKUP(C313,价格表!B:D,3,0))</f>
        <v>4.05</v>
      </c>
      <c r="J313" s="225">
        <f t="shared" si="25"/>
        <v>101.25</v>
      </c>
    </row>
    <row r="314" ht="25" customHeight="1" spans="1:10">
      <c r="A314" s="223">
        <f t="shared" si="23"/>
        <v>312</v>
      </c>
      <c r="B314" s="223" t="str">
        <f>IF(C314="","",VLOOKUP(C314,价格表!B:E,4,0))</f>
        <v>龙老板</v>
      </c>
      <c r="C314" s="224" t="s">
        <v>87</v>
      </c>
      <c r="D314" s="224" t="s">
        <v>12</v>
      </c>
      <c r="E314" s="224">
        <v>15</v>
      </c>
      <c r="F314" s="224"/>
      <c r="G314" s="224" t="s">
        <v>44</v>
      </c>
      <c r="H314" s="225">
        <f t="shared" si="24"/>
        <v>15</v>
      </c>
      <c r="I314" s="225">
        <f>IF(C314="","",VLOOKUP(C314,价格表!B:D,3,0))</f>
        <v>2.43</v>
      </c>
      <c r="J314" s="225">
        <f t="shared" si="25"/>
        <v>36.45</v>
      </c>
    </row>
    <row r="315" ht="25" customHeight="1" spans="1:10">
      <c r="A315" s="223">
        <f t="shared" ref="A315:A378" si="26">IF(C315="","",ROW()-2)</f>
        <v>313</v>
      </c>
      <c r="B315" s="223" t="str">
        <f>IF(C315="","",VLOOKUP(C315,价格表!B:E,4,0))</f>
        <v>龙老板</v>
      </c>
      <c r="C315" s="224" t="s">
        <v>29</v>
      </c>
      <c r="D315" s="224" t="s">
        <v>12</v>
      </c>
      <c r="E315" s="224">
        <v>10</v>
      </c>
      <c r="F315" s="224"/>
      <c r="G315" s="224" t="s">
        <v>44</v>
      </c>
      <c r="H315" s="225">
        <f t="shared" ref="H315:H378" si="27">E315</f>
        <v>10</v>
      </c>
      <c r="I315" s="225">
        <f>IF(C315="","",VLOOKUP(C315,价格表!B:D,3,0))</f>
        <v>2.03</v>
      </c>
      <c r="J315" s="225">
        <f t="shared" ref="J315:J378" si="28">IF(C315="","",H315*I315)</f>
        <v>20.3</v>
      </c>
    </row>
    <row r="316" ht="25" customHeight="1" spans="1:10">
      <c r="A316" s="223">
        <f t="shared" si="26"/>
        <v>314</v>
      </c>
      <c r="B316" s="223" t="str">
        <f>IF(C316="","",VLOOKUP(C316,价格表!B:E,4,0))</f>
        <v>库存</v>
      </c>
      <c r="C316" s="224" t="s">
        <v>66</v>
      </c>
      <c r="D316" s="224" t="s">
        <v>12</v>
      </c>
      <c r="E316" s="224">
        <v>40</v>
      </c>
      <c r="F316" s="224"/>
      <c r="G316" s="224" t="s">
        <v>44</v>
      </c>
      <c r="H316" s="225">
        <f t="shared" si="27"/>
        <v>40</v>
      </c>
      <c r="I316" s="225">
        <f>IF(C316="","",VLOOKUP(C316,价格表!B:D,3,0))</f>
        <v>1.46</v>
      </c>
      <c r="J316" s="225">
        <f t="shared" si="28"/>
        <v>58.4</v>
      </c>
    </row>
    <row r="317" ht="25" customHeight="1" spans="1:10">
      <c r="A317" s="223">
        <f t="shared" si="26"/>
        <v>315</v>
      </c>
      <c r="B317" s="223" t="str">
        <f>IF(C317="","",VLOOKUP(C317,价格表!B:E,4,0))</f>
        <v>菌菇类</v>
      </c>
      <c r="C317" s="224" t="s">
        <v>123</v>
      </c>
      <c r="D317" s="224" t="s">
        <v>12</v>
      </c>
      <c r="E317" s="224">
        <v>20</v>
      </c>
      <c r="F317" s="224"/>
      <c r="G317" s="224" t="s">
        <v>44</v>
      </c>
      <c r="H317" s="225">
        <f t="shared" si="27"/>
        <v>20</v>
      </c>
      <c r="I317" s="225">
        <f>IF(C317="","",VLOOKUP(C317,价格表!B:D,3,0))</f>
        <v>2.84</v>
      </c>
      <c r="J317" s="225">
        <f t="shared" si="28"/>
        <v>56.8</v>
      </c>
    </row>
    <row r="318" ht="25" customHeight="1" spans="1:10">
      <c r="A318" s="223">
        <f t="shared" si="26"/>
        <v>316</v>
      </c>
      <c r="B318" s="223" t="str">
        <f>IF(C318="","",VLOOKUP(C318,价格表!B:E,4,0))</f>
        <v>龙老板</v>
      </c>
      <c r="C318" s="224" t="s">
        <v>33</v>
      </c>
      <c r="D318" s="224" t="s">
        <v>12</v>
      </c>
      <c r="E318" s="224">
        <v>30</v>
      </c>
      <c r="F318" s="224"/>
      <c r="G318" s="224" t="s">
        <v>44</v>
      </c>
      <c r="H318" s="225">
        <f t="shared" si="27"/>
        <v>30</v>
      </c>
      <c r="I318" s="225">
        <f>IF(C318="","",VLOOKUP(C318,价格表!B:D,3,0))</f>
        <v>1.13</v>
      </c>
      <c r="J318" s="225">
        <f t="shared" si="28"/>
        <v>33.9</v>
      </c>
    </row>
    <row r="319" ht="25" customHeight="1" spans="1:10">
      <c r="A319" s="223">
        <f t="shared" si="26"/>
        <v>317</v>
      </c>
      <c r="B319" s="223" t="str">
        <f>IF(C319="","",VLOOKUP(C319,价格表!B:E,4,0))</f>
        <v>库存</v>
      </c>
      <c r="C319" s="224" t="s">
        <v>70</v>
      </c>
      <c r="D319" s="224" t="s">
        <v>12</v>
      </c>
      <c r="E319" s="224">
        <v>20</v>
      </c>
      <c r="F319" s="224"/>
      <c r="G319" s="224" t="s">
        <v>44</v>
      </c>
      <c r="H319" s="225">
        <f t="shared" si="27"/>
        <v>20</v>
      </c>
      <c r="I319" s="225">
        <f>IF(C319="","",VLOOKUP(C319,价格表!B:D,3,0))</f>
        <v>2.43</v>
      </c>
      <c r="J319" s="225">
        <f t="shared" si="28"/>
        <v>48.6</v>
      </c>
    </row>
    <row r="320" ht="25" customHeight="1" spans="1:10">
      <c r="A320" s="223">
        <f t="shared" si="26"/>
        <v>318</v>
      </c>
      <c r="B320" s="223" t="str">
        <f>IF(C320="","",VLOOKUP(C320,价格表!B:E,4,0))</f>
        <v>龙老板</v>
      </c>
      <c r="C320" s="224" t="s">
        <v>85</v>
      </c>
      <c r="D320" s="224" t="s">
        <v>12</v>
      </c>
      <c r="E320" s="224">
        <v>10</v>
      </c>
      <c r="F320" s="224"/>
      <c r="G320" s="224" t="s">
        <v>44</v>
      </c>
      <c r="H320" s="225">
        <f t="shared" si="27"/>
        <v>10</v>
      </c>
      <c r="I320" s="225">
        <f>IF(C320="","",VLOOKUP(C320,价格表!B:D,3,0))</f>
        <v>1.62</v>
      </c>
      <c r="J320" s="225">
        <f t="shared" si="28"/>
        <v>16.2</v>
      </c>
    </row>
    <row r="321" ht="25" customHeight="1" spans="1:10">
      <c r="A321" s="223">
        <f t="shared" si="26"/>
        <v>319</v>
      </c>
      <c r="B321" s="223" t="str">
        <f>IF(C321="","",VLOOKUP(C321,价格表!B:E,4,0))</f>
        <v>龙老板2</v>
      </c>
      <c r="C321" s="224" t="s">
        <v>117</v>
      </c>
      <c r="D321" s="224" t="s">
        <v>12</v>
      </c>
      <c r="E321" s="224">
        <v>5</v>
      </c>
      <c r="F321" s="224"/>
      <c r="G321" s="224" t="s">
        <v>44</v>
      </c>
      <c r="H321" s="225">
        <f t="shared" si="27"/>
        <v>5</v>
      </c>
      <c r="I321" s="225">
        <f>IF(C321="","",VLOOKUP(C321,价格表!B:D,3,0))</f>
        <v>4.46</v>
      </c>
      <c r="J321" s="225">
        <f t="shared" si="28"/>
        <v>22.3</v>
      </c>
    </row>
    <row r="322" ht="25" customHeight="1" spans="1:10">
      <c r="A322" s="223">
        <f t="shared" si="26"/>
        <v>320</v>
      </c>
      <c r="B322" s="223" t="str">
        <f>IF(C322="","",VLOOKUP(C322,价格表!B:E,4,0))</f>
        <v>龙老板1</v>
      </c>
      <c r="C322" s="224" t="s">
        <v>45</v>
      </c>
      <c r="D322" s="224" t="s">
        <v>12</v>
      </c>
      <c r="E322" s="224">
        <v>23</v>
      </c>
      <c r="F322" s="224"/>
      <c r="G322" s="224" t="s">
        <v>44</v>
      </c>
      <c r="H322" s="225">
        <f t="shared" si="27"/>
        <v>23</v>
      </c>
      <c r="I322" s="225">
        <f>IF(C322="","",VLOOKUP(C322,价格表!B:D,3,0))</f>
        <v>2.43</v>
      </c>
      <c r="J322" s="225">
        <f t="shared" si="28"/>
        <v>55.89</v>
      </c>
    </row>
    <row r="323" ht="25" customHeight="1" spans="1:10">
      <c r="A323" s="223">
        <f t="shared" si="26"/>
        <v>321</v>
      </c>
      <c r="B323" s="223" t="str">
        <f>IF(C323="","",VLOOKUP(C323,价格表!B:E,4,0))</f>
        <v>蒜类</v>
      </c>
      <c r="C323" s="224" t="s">
        <v>43</v>
      </c>
      <c r="D323" s="224" t="s">
        <v>12</v>
      </c>
      <c r="E323" s="224">
        <v>5</v>
      </c>
      <c r="F323" s="224"/>
      <c r="G323" s="224" t="s">
        <v>44</v>
      </c>
      <c r="H323" s="225">
        <f t="shared" si="27"/>
        <v>5</v>
      </c>
      <c r="I323" s="225">
        <f>IF(C323="","",VLOOKUP(C323,价格表!B:D,3,0))</f>
        <v>4.86</v>
      </c>
      <c r="J323" s="225">
        <f t="shared" si="28"/>
        <v>24.3</v>
      </c>
    </row>
    <row r="324" ht="25" customHeight="1" spans="1:10">
      <c r="A324" s="223">
        <f t="shared" si="26"/>
        <v>322</v>
      </c>
      <c r="B324" s="223" t="str">
        <f>IF(C324="","",VLOOKUP(C324,价格表!B:E,4,0))</f>
        <v>水果</v>
      </c>
      <c r="C324" s="224" t="s">
        <v>52</v>
      </c>
      <c r="D324" s="224" t="s">
        <v>12</v>
      </c>
      <c r="E324" s="224">
        <v>10</v>
      </c>
      <c r="F324" s="224"/>
      <c r="G324" s="224" t="s">
        <v>44</v>
      </c>
      <c r="H324" s="225">
        <f t="shared" si="27"/>
        <v>10</v>
      </c>
      <c r="I324" s="225">
        <f>IF(C324="","",VLOOKUP(C324,价格表!B:D,3,0))</f>
        <v>3.24</v>
      </c>
      <c r="J324" s="225">
        <f t="shared" si="28"/>
        <v>32.4</v>
      </c>
    </row>
    <row r="325" ht="25" customHeight="1" spans="1:10">
      <c r="A325" s="223">
        <f t="shared" si="26"/>
        <v>323</v>
      </c>
      <c r="B325" s="223" t="str">
        <f>IF(C325="","",VLOOKUP(C325,价格表!B:E,4,0))</f>
        <v>水果</v>
      </c>
      <c r="C325" s="224" t="s">
        <v>126</v>
      </c>
      <c r="D325" s="224" t="s">
        <v>12</v>
      </c>
      <c r="E325" s="224">
        <v>54</v>
      </c>
      <c r="F325" s="224" t="s">
        <v>139</v>
      </c>
      <c r="G325" s="224" t="s">
        <v>44</v>
      </c>
      <c r="H325" s="225">
        <f t="shared" si="27"/>
        <v>54</v>
      </c>
      <c r="I325" s="225">
        <f>IF(C325="","",VLOOKUP(C325,价格表!B:D,3,0))</f>
        <v>4.86</v>
      </c>
      <c r="J325" s="225">
        <f t="shared" si="28"/>
        <v>262.44</v>
      </c>
    </row>
    <row r="326" ht="25" customHeight="1" spans="1:10">
      <c r="A326" s="223">
        <f t="shared" si="26"/>
        <v>324</v>
      </c>
      <c r="B326" s="223" t="str">
        <f>IF(C326="","",VLOOKUP(C326,价格表!B:E,4,0))</f>
        <v>水果</v>
      </c>
      <c r="C326" s="224" t="s">
        <v>79</v>
      </c>
      <c r="D326" s="224" t="s">
        <v>12</v>
      </c>
      <c r="E326" s="224">
        <v>60</v>
      </c>
      <c r="F326" s="224"/>
      <c r="G326" s="224" t="s">
        <v>44</v>
      </c>
      <c r="H326" s="225">
        <f t="shared" si="27"/>
        <v>60</v>
      </c>
      <c r="I326" s="225">
        <f>IF(C326="","",VLOOKUP(C326,价格表!B:D,3,0))</f>
        <v>4.04</v>
      </c>
      <c r="J326" s="225">
        <f t="shared" si="28"/>
        <v>242.4</v>
      </c>
    </row>
    <row r="327" ht="25" customHeight="1" spans="1:10">
      <c r="A327" s="223">
        <f t="shared" si="26"/>
        <v>325</v>
      </c>
      <c r="B327" s="223" t="str">
        <f>IF(C327="","",VLOOKUP(C327,价格表!B:E,4,0))</f>
        <v>龙老板</v>
      </c>
      <c r="C327" s="224" t="s">
        <v>58</v>
      </c>
      <c r="D327" s="224" t="s">
        <v>12</v>
      </c>
      <c r="E327" s="224">
        <v>15</v>
      </c>
      <c r="F327" s="224"/>
      <c r="G327" s="224" t="s">
        <v>38</v>
      </c>
      <c r="H327" s="225">
        <f t="shared" si="27"/>
        <v>15</v>
      </c>
      <c r="I327" s="225">
        <f>IF(C327="","",VLOOKUP(C327,价格表!B:D,3,0))</f>
        <v>2.03</v>
      </c>
      <c r="J327" s="225">
        <f t="shared" si="28"/>
        <v>30.45</v>
      </c>
    </row>
    <row r="328" ht="25" customHeight="1" spans="1:10">
      <c r="A328" s="223">
        <f t="shared" si="26"/>
        <v>326</v>
      </c>
      <c r="B328" s="223" t="str">
        <f>IF(C328="","",VLOOKUP(C328,价格表!B:E,4,0))</f>
        <v>龙老板</v>
      </c>
      <c r="C328" s="224" t="s">
        <v>11</v>
      </c>
      <c r="D328" s="224" t="s">
        <v>12</v>
      </c>
      <c r="E328" s="224">
        <v>3</v>
      </c>
      <c r="F328" s="224"/>
      <c r="G328" s="224" t="s">
        <v>38</v>
      </c>
      <c r="H328" s="225">
        <f t="shared" si="27"/>
        <v>3</v>
      </c>
      <c r="I328" s="225">
        <f>IF(C328="","",VLOOKUP(C328,价格表!B:D,3,0))</f>
        <v>1.46</v>
      </c>
      <c r="J328" s="225">
        <f t="shared" si="28"/>
        <v>4.38</v>
      </c>
    </row>
    <row r="329" ht="25" customHeight="1" spans="1:10">
      <c r="A329" s="223">
        <f t="shared" si="26"/>
        <v>327</v>
      </c>
      <c r="B329" s="223" t="str">
        <f>IF(C329="","",VLOOKUP(C329,价格表!B:E,4,0))</f>
        <v>龙老板1</v>
      </c>
      <c r="C329" s="224" t="s">
        <v>67</v>
      </c>
      <c r="D329" s="224" t="s">
        <v>12</v>
      </c>
      <c r="E329" s="224">
        <v>5</v>
      </c>
      <c r="F329" s="224"/>
      <c r="G329" s="224" t="s">
        <v>38</v>
      </c>
      <c r="H329" s="225">
        <f t="shared" si="27"/>
        <v>5</v>
      </c>
      <c r="I329" s="225">
        <f>IF(C329="","",VLOOKUP(C329,价格表!B:D,3,0))</f>
        <v>2.43</v>
      </c>
      <c r="J329" s="225">
        <f t="shared" si="28"/>
        <v>12.15</v>
      </c>
    </row>
    <row r="330" ht="25" customHeight="1" spans="1:10">
      <c r="A330" s="223">
        <f t="shared" si="26"/>
        <v>328</v>
      </c>
      <c r="B330" s="223" t="str">
        <f>IF(C330="","",VLOOKUP(C330,价格表!B:E,4,0))</f>
        <v>菌菇类</v>
      </c>
      <c r="C330" s="224" t="s">
        <v>72</v>
      </c>
      <c r="D330" s="224" t="s">
        <v>12</v>
      </c>
      <c r="E330" s="224">
        <v>2</v>
      </c>
      <c r="F330" s="224"/>
      <c r="G330" s="224" t="s">
        <v>38</v>
      </c>
      <c r="H330" s="225">
        <f t="shared" si="27"/>
        <v>2</v>
      </c>
      <c r="I330" s="225">
        <f>IF(C330="","",VLOOKUP(C330,价格表!B:D,3,0))</f>
        <v>5.27</v>
      </c>
      <c r="J330" s="225">
        <f t="shared" si="28"/>
        <v>10.54</v>
      </c>
    </row>
    <row r="331" ht="25" customHeight="1" spans="1:10">
      <c r="A331" s="223">
        <f t="shared" si="26"/>
        <v>329</v>
      </c>
      <c r="B331" s="223" t="str">
        <f>IF(C331="","",VLOOKUP(C331,价格表!B:E,4,0))</f>
        <v>龙老板1</v>
      </c>
      <c r="C331" s="224" t="s">
        <v>22</v>
      </c>
      <c r="D331" s="224" t="s">
        <v>12</v>
      </c>
      <c r="E331" s="224">
        <v>2</v>
      </c>
      <c r="F331" s="224"/>
      <c r="G331" s="224" t="s">
        <v>38</v>
      </c>
      <c r="H331" s="225">
        <f t="shared" si="27"/>
        <v>2</v>
      </c>
      <c r="I331" s="225">
        <f>IF(C331="","",VLOOKUP(C331,价格表!B:D,3,0))</f>
        <v>4.86</v>
      </c>
      <c r="J331" s="225">
        <f t="shared" si="28"/>
        <v>9.72</v>
      </c>
    </row>
    <row r="332" ht="25" customHeight="1" spans="1:10">
      <c r="A332" s="223">
        <f t="shared" si="26"/>
        <v>330</v>
      </c>
      <c r="B332" s="223" t="str">
        <f>IF(C332="","",VLOOKUP(C332,价格表!B:E,4,0))</f>
        <v>龙老板</v>
      </c>
      <c r="C332" s="224" t="s">
        <v>140</v>
      </c>
      <c r="D332" s="224" t="s">
        <v>12</v>
      </c>
      <c r="E332" s="224">
        <v>8</v>
      </c>
      <c r="F332" s="224"/>
      <c r="G332" s="224" t="s">
        <v>38</v>
      </c>
      <c r="H332" s="225">
        <f t="shared" si="27"/>
        <v>8</v>
      </c>
      <c r="I332" s="225">
        <f>IF(C332="","",VLOOKUP(C332,价格表!B:D,3,0))</f>
        <v>6.48</v>
      </c>
      <c r="J332" s="225">
        <f t="shared" si="28"/>
        <v>51.84</v>
      </c>
    </row>
    <row r="333" ht="25" customHeight="1" spans="1:10">
      <c r="A333" s="223">
        <f t="shared" si="26"/>
        <v>331</v>
      </c>
      <c r="B333" s="223" t="str">
        <f>IF(C333="","",VLOOKUP(C333,价格表!B:E,4,0))</f>
        <v>莲藕类</v>
      </c>
      <c r="C333" s="224" t="s">
        <v>65</v>
      </c>
      <c r="D333" s="224" t="s">
        <v>12</v>
      </c>
      <c r="E333" s="224">
        <v>5</v>
      </c>
      <c r="F333" s="224"/>
      <c r="G333" s="224" t="s">
        <v>38</v>
      </c>
      <c r="H333" s="225">
        <f t="shared" si="27"/>
        <v>5</v>
      </c>
      <c r="I333" s="225">
        <f>IF(C333="","",VLOOKUP(C333,价格表!B:D,3,0))</f>
        <v>2.84</v>
      </c>
      <c r="J333" s="225">
        <f t="shared" si="28"/>
        <v>14.2</v>
      </c>
    </row>
    <row r="334" ht="25" customHeight="1" spans="1:10">
      <c r="A334" s="223">
        <f t="shared" si="26"/>
        <v>332</v>
      </c>
      <c r="B334" s="223" t="str">
        <f>IF(C334="","",VLOOKUP(C334,价格表!B:E,4,0))</f>
        <v>豆腐</v>
      </c>
      <c r="C334" s="224" t="s">
        <v>141</v>
      </c>
      <c r="D334" s="224" t="s">
        <v>12</v>
      </c>
      <c r="E334" s="224">
        <v>10</v>
      </c>
      <c r="F334" s="224"/>
      <c r="G334" s="224" t="s">
        <v>38</v>
      </c>
      <c r="H334" s="225">
        <f t="shared" si="27"/>
        <v>10</v>
      </c>
      <c r="I334" s="225">
        <f>IF(C334="","",VLOOKUP(C334,价格表!B:D,3,0))</f>
        <v>0</v>
      </c>
      <c r="J334" s="225">
        <f t="shared" si="28"/>
        <v>0</v>
      </c>
    </row>
    <row r="335" ht="25" customHeight="1" spans="1:10">
      <c r="A335" s="223">
        <f t="shared" si="26"/>
        <v>333</v>
      </c>
      <c r="B335" s="223" t="str">
        <f>IF(C335="","",VLOOKUP(C335,价格表!B:E,4,0))</f>
        <v>库存</v>
      </c>
      <c r="C335" s="224" t="s">
        <v>66</v>
      </c>
      <c r="D335" s="224" t="s">
        <v>12</v>
      </c>
      <c r="E335" s="224">
        <v>18</v>
      </c>
      <c r="F335" s="224"/>
      <c r="G335" s="224" t="s">
        <v>38</v>
      </c>
      <c r="H335" s="225">
        <f t="shared" si="27"/>
        <v>18</v>
      </c>
      <c r="I335" s="225">
        <f>IF(C335="","",VLOOKUP(C335,价格表!B:D,3,0))</f>
        <v>1.46</v>
      </c>
      <c r="J335" s="225">
        <f t="shared" si="28"/>
        <v>26.28</v>
      </c>
    </row>
    <row r="336" ht="25" customHeight="1" spans="1:10">
      <c r="A336" s="223">
        <f t="shared" si="26"/>
        <v>334</v>
      </c>
      <c r="B336" s="223" t="str">
        <f>IF(C336="","",VLOOKUP(C336,价格表!B:E,4,0))</f>
        <v>龙老板</v>
      </c>
      <c r="C336" s="224" t="s">
        <v>85</v>
      </c>
      <c r="D336" s="224" t="s">
        <v>12</v>
      </c>
      <c r="E336" s="224">
        <v>2</v>
      </c>
      <c r="F336" s="224"/>
      <c r="G336" s="224" t="s">
        <v>38</v>
      </c>
      <c r="H336" s="225">
        <f t="shared" si="27"/>
        <v>2</v>
      </c>
      <c r="I336" s="225">
        <f>IF(C336="","",VLOOKUP(C336,价格表!B:D,3,0))</f>
        <v>1.62</v>
      </c>
      <c r="J336" s="225">
        <f t="shared" si="28"/>
        <v>3.24</v>
      </c>
    </row>
    <row r="337" ht="25" customHeight="1" spans="1:10">
      <c r="A337" s="223">
        <f t="shared" si="26"/>
        <v>335</v>
      </c>
      <c r="B337" s="223" t="str">
        <f>IF(C337="","",VLOOKUP(C337,价格表!B:E,4,0))</f>
        <v>豆腐</v>
      </c>
      <c r="C337" s="224" t="s">
        <v>142</v>
      </c>
      <c r="D337" s="224" t="s">
        <v>12</v>
      </c>
      <c r="E337" s="224">
        <v>10</v>
      </c>
      <c r="F337" s="224"/>
      <c r="G337" s="224" t="s">
        <v>38</v>
      </c>
      <c r="H337" s="225">
        <f t="shared" si="27"/>
        <v>10</v>
      </c>
      <c r="I337" s="225">
        <f>IF(C337="","",VLOOKUP(C337,价格表!B:D,3,0))</f>
        <v>4.86</v>
      </c>
      <c r="J337" s="225">
        <f t="shared" si="28"/>
        <v>48.6</v>
      </c>
    </row>
    <row r="338" ht="25" customHeight="1" spans="1:10">
      <c r="A338" s="223">
        <f t="shared" si="26"/>
        <v>336</v>
      </c>
      <c r="B338" s="223" t="str">
        <f>IF(C338="","",VLOOKUP(C338,价格表!B:E,4,0))</f>
        <v>水果</v>
      </c>
      <c r="C338" s="224" t="s">
        <v>54</v>
      </c>
      <c r="D338" s="224" t="s">
        <v>12</v>
      </c>
      <c r="E338" s="224">
        <v>60</v>
      </c>
      <c r="F338" s="224"/>
      <c r="G338" s="224" t="s">
        <v>38</v>
      </c>
      <c r="H338" s="225">
        <f t="shared" si="27"/>
        <v>60</v>
      </c>
      <c r="I338" s="225">
        <f>IF(C338="","",VLOOKUP(C338,价格表!B:D,3,0))</f>
        <v>2.42</v>
      </c>
      <c r="J338" s="225">
        <f t="shared" si="28"/>
        <v>145.2</v>
      </c>
    </row>
    <row r="339" ht="25" customHeight="1" spans="1:10">
      <c r="A339" s="223">
        <f t="shared" si="26"/>
        <v>337</v>
      </c>
      <c r="B339" s="223" t="str">
        <f>IF(C339="","",VLOOKUP(C339,价格表!B:E,4,0))</f>
        <v>水果</v>
      </c>
      <c r="C339" s="224" t="s">
        <v>75</v>
      </c>
      <c r="D339" s="224" t="s">
        <v>12</v>
      </c>
      <c r="E339" s="224"/>
      <c r="F339" s="224" t="s">
        <v>143</v>
      </c>
      <c r="G339" s="224" t="s">
        <v>38</v>
      </c>
      <c r="H339" s="225">
        <f t="shared" si="27"/>
        <v>0</v>
      </c>
      <c r="I339" s="225">
        <f>IF(C339="","",VLOOKUP(C339,价格表!B:D,3,0))</f>
        <v>2.43</v>
      </c>
      <c r="J339" s="225">
        <f t="shared" si="28"/>
        <v>0</v>
      </c>
    </row>
    <row r="340" ht="25" customHeight="1" spans="1:10">
      <c r="A340" s="223">
        <f t="shared" si="26"/>
        <v>338</v>
      </c>
      <c r="B340" s="223" t="str">
        <f>IF(C340="","",VLOOKUP(C340,价格表!B:E,4,0))</f>
        <v>龙老板</v>
      </c>
      <c r="C340" s="224" t="s">
        <v>20</v>
      </c>
      <c r="D340" s="224" t="s">
        <v>12</v>
      </c>
      <c r="E340" s="224">
        <v>1</v>
      </c>
      <c r="F340" s="224"/>
      <c r="G340" s="224" t="s">
        <v>38</v>
      </c>
      <c r="H340" s="225">
        <f t="shared" si="27"/>
        <v>1</v>
      </c>
      <c r="I340" s="225">
        <f>IF(C340="","",VLOOKUP(C340,价格表!B:D,3,0))</f>
        <v>3.14</v>
      </c>
      <c r="J340" s="225">
        <f t="shared" si="28"/>
        <v>3.14</v>
      </c>
    </row>
    <row r="341" ht="25" customHeight="1" spans="1:10">
      <c r="A341" s="223">
        <f t="shared" si="26"/>
        <v>339</v>
      </c>
      <c r="B341" s="223" t="str">
        <f>IF(C341="","",VLOOKUP(C341,价格表!B:E,4,0))</f>
        <v>地下菜</v>
      </c>
      <c r="C341" s="224" t="s">
        <v>144</v>
      </c>
      <c r="D341" s="224" t="s">
        <v>12</v>
      </c>
      <c r="E341" s="224">
        <v>2</v>
      </c>
      <c r="F341" s="224"/>
      <c r="G341" s="224" t="s">
        <v>38</v>
      </c>
      <c r="H341" s="225">
        <f t="shared" si="27"/>
        <v>2</v>
      </c>
      <c r="I341" s="225">
        <f>IF(C341="","",VLOOKUP(C341,价格表!B:D,3,0))</f>
        <v>4.84</v>
      </c>
      <c r="J341" s="225">
        <f t="shared" si="28"/>
        <v>9.68</v>
      </c>
    </row>
    <row r="342" ht="25" customHeight="1" spans="1:10">
      <c r="A342" s="223">
        <f t="shared" si="26"/>
        <v>340</v>
      </c>
      <c r="B342" s="223" t="str">
        <f>IF(C342="","",VLOOKUP(C342,价格表!B:E,4,0))</f>
        <v>龙老板</v>
      </c>
      <c r="C342" s="224" t="s">
        <v>62</v>
      </c>
      <c r="D342" s="224" t="s">
        <v>12</v>
      </c>
      <c r="E342" s="224">
        <v>3</v>
      </c>
      <c r="F342" s="224"/>
      <c r="G342" s="224" t="s">
        <v>38</v>
      </c>
      <c r="H342" s="225">
        <f t="shared" si="27"/>
        <v>3</v>
      </c>
      <c r="I342" s="225">
        <f>IF(C342="","",VLOOKUP(C342,价格表!B:D,3,0))</f>
        <v>2.84</v>
      </c>
      <c r="J342" s="225">
        <f t="shared" si="28"/>
        <v>8.52</v>
      </c>
    </row>
    <row r="343" ht="25" customHeight="1" spans="1:10">
      <c r="A343" s="223">
        <f t="shared" si="26"/>
        <v>341</v>
      </c>
      <c r="B343" s="223" t="str">
        <f>IF(C343="","",VLOOKUP(C343,价格表!B:E,4,0))</f>
        <v>龙老板</v>
      </c>
      <c r="C343" s="224" t="s">
        <v>145</v>
      </c>
      <c r="D343" s="224" t="s">
        <v>12</v>
      </c>
      <c r="E343" s="224">
        <v>4</v>
      </c>
      <c r="F343" s="224"/>
      <c r="G343" s="224" t="s">
        <v>38</v>
      </c>
      <c r="H343" s="225">
        <f t="shared" si="27"/>
        <v>4</v>
      </c>
      <c r="I343" s="225">
        <f>IF(C343="","",VLOOKUP(C343,价格表!B:D,3,0))</f>
        <v>2.03</v>
      </c>
      <c r="J343" s="225">
        <f t="shared" si="28"/>
        <v>8.12</v>
      </c>
    </row>
    <row r="344" ht="25" customHeight="1" spans="1:10">
      <c r="A344" s="223">
        <f t="shared" si="26"/>
        <v>342</v>
      </c>
      <c r="B344" s="223" t="str">
        <f>IF(C344="","",VLOOKUP(C344,价格表!B:E,4,0))</f>
        <v>龙老板1</v>
      </c>
      <c r="C344" s="224" t="s">
        <v>45</v>
      </c>
      <c r="D344" s="224" t="s">
        <v>12</v>
      </c>
      <c r="E344" s="224">
        <v>2</v>
      </c>
      <c r="F344" s="224"/>
      <c r="G344" s="224" t="s">
        <v>38</v>
      </c>
      <c r="H344" s="225">
        <f t="shared" si="27"/>
        <v>2</v>
      </c>
      <c r="I344" s="225">
        <f>IF(C344="","",VLOOKUP(C344,价格表!B:D,3,0))</f>
        <v>2.43</v>
      </c>
      <c r="J344" s="225">
        <f t="shared" si="28"/>
        <v>4.86</v>
      </c>
    </row>
    <row r="345" ht="25" customHeight="1" spans="1:10">
      <c r="A345" s="223">
        <f t="shared" si="26"/>
        <v>343</v>
      </c>
      <c r="B345" s="223" t="str">
        <f>IF(C345="","",VLOOKUP(C345,价格表!B:E,4,0))</f>
        <v>龙老板1</v>
      </c>
      <c r="C345" s="224" t="s">
        <v>83</v>
      </c>
      <c r="D345" s="224" t="s">
        <v>12</v>
      </c>
      <c r="E345" s="224">
        <v>1</v>
      </c>
      <c r="F345" s="224"/>
      <c r="G345" s="224" t="s">
        <v>38</v>
      </c>
      <c r="H345" s="225">
        <f t="shared" si="27"/>
        <v>1</v>
      </c>
      <c r="I345" s="225">
        <f>IF(C345="","",VLOOKUP(C345,价格表!B:D,3,0))</f>
        <v>2.43</v>
      </c>
      <c r="J345" s="225">
        <f t="shared" si="28"/>
        <v>2.43</v>
      </c>
    </row>
    <row r="346" ht="25" customHeight="1" spans="1:10">
      <c r="A346" s="223">
        <f t="shared" si="26"/>
        <v>344</v>
      </c>
      <c r="B346" s="223" t="str">
        <f>IF(C346="","",VLOOKUP(C346,价格表!B:E,4,0))</f>
        <v>蒜类</v>
      </c>
      <c r="C346" s="224" t="s">
        <v>43</v>
      </c>
      <c r="D346" s="224" t="s">
        <v>12</v>
      </c>
      <c r="E346" s="224">
        <v>3</v>
      </c>
      <c r="F346" s="224"/>
      <c r="G346" s="224" t="s">
        <v>38</v>
      </c>
      <c r="H346" s="225">
        <f t="shared" si="27"/>
        <v>3</v>
      </c>
      <c r="I346" s="225">
        <f>IF(C346="","",VLOOKUP(C346,价格表!B:D,3,0))</f>
        <v>4.86</v>
      </c>
      <c r="J346" s="225">
        <f t="shared" si="28"/>
        <v>14.58</v>
      </c>
    </row>
    <row r="347" ht="25" customHeight="1" spans="1:10">
      <c r="A347" s="223">
        <f t="shared" si="26"/>
        <v>345</v>
      </c>
      <c r="B347" s="223" t="str">
        <f>IF(C347="","",VLOOKUP(C347,价格表!B:E,4,0))</f>
        <v>库存</v>
      </c>
      <c r="C347" s="224" t="s">
        <v>71</v>
      </c>
      <c r="D347" s="224" t="s">
        <v>12</v>
      </c>
      <c r="E347" s="224">
        <v>2</v>
      </c>
      <c r="F347" s="224"/>
      <c r="G347" s="224" t="s">
        <v>38</v>
      </c>
      <c r="H347" s="225">
        <f t="shared" si="27"/>
        <v>2</v>
      </c>
      <c r="I347" s="225">
        <f>IF(C347="","",VLOOKUP(C347,价格表!B:D,3,0))</f>
        <v>4.05</v>
      </c>
      <c r="J347" s="225">
        <f t="shared" si="28"/>
        <v>8.1</v>
      </c>
    </row>
    <row r="348" ht="25" customHeight="1" spans="1:10">
      <c r="A348" s="223">
        <f t="shared" si="26"/>
        <v>346</v>
      </c>
      <c r="B348" s="223" t="str">
        <f>IF(C348="","",VLOOKUP(C348,价格表!B:E,4,0))</f>
        <v>库存</v>
      </c>
      <c r="C348" s="224" t="s">
        <v>56</v>
      </c>
      <c r="D348" s="224" t="s">
        <v>12</v>
      </c>
      <c r="E348" s="224">
        <v>3</v>
      </c>
      <c r="F348" s="224"/>
      <c r="G348" s="224" t="s">
        <v>38</v>
      </c>
      <c r="H348" s="225">
        <f t="shared" si="27"/>
        <v>3</v>
      </c>
      <c r="I348" s="225">
        <f>IF(C348="","",VLOOKUP(C348,价格表!B:D,3,0))</f>
        <v>1.22</v>
      </c>
      <c r="J348" s="225">
        <f t="shared" si="28"/>
        <v>3.66</v>
      </c>
    </row>
    <row r="349" ht="25" customHeight="1" spans="1:10">
      <c r="A349" s="223">
        <f t="shared" si="26"/>
        <v>347</v>
      </c>
      <c r="B349" s="223" t="str">
        <f>IF(C349="","",VLOOKUP(C349,价格表!B:E,4,0))</f>
        <v>龙老板</v>
      </c>
      <c r="C349" s="224" t="s">
        <v>146</v>
      </c>
      <c r="D349" s="224" t="s">
        <v>12</v>
      </c>
      <c r="E349" s="224"/>
      <c r="F349" s="224" t="s">
        <v>147</v>
      </c>
      <c r="G349" s="224" t="s">
        <v>21</v>
      </c>
      <c r="H349" s="225">
        <f t="shared" si="27"/>
        <v>0</v>
      </c>
      <c r="I349" s="225">
        <f>IF(C349="","",VLOOKUP(C349,价格表!B:D,3,0))</f>
        <v>0</v>
      </c>
      <c r="J349" s="225">
        <f t="shared" si="28"/>
        <v>0</v>
      </c>
    </row>
    <row r="350" ht="25" customHeight="1" spans="1:10">
      <c r="A350" s="223">
        <f t="shared" si="26"/>
        <v>348</v>
      </c>
      <c r="B350" s="223" t="str">
        <f>IF(C350="","",VLOOKUP(C350,价格表!B:E,4,0))</f>
        <v>龙老板</v>
      </c>
      <c r="C350" s="224" t="s">
        <v>148</v>
      </c>
      <c r="D350" s="224" t="s">
        <v>12</v>
      </c>
      <c r="E350" s="224">
        <v>5</v>
      </c>
      <c r="F350" s="224"/>
      <c r="G350" s="224" t="s">
        <v>21</v>
      </c>
      <c r="H350" s="225">
        <f t="shared" si="27"/>
        <v>5</v>
      </c>
      <c r="I350" s="225">
        <f>IF(C350="","",VLOOKUP(C350,价格表!B:D,3,0))</f>
        <v>0</v>
      </c>
      <c r="J350" s="225">
        <f t="shared" si="28"/>
        <v>0</v>
      </c>
    </row>
    <row r="351" ht="25" customHeight="1" spans="1:10">
      <c r="A351" s="223">
        <f t="shared" si="26"/>
        <v>349</v>
      </c>
      <c r="B351" s="223" t="str">
        <f>IF(C351="","",VLOOKUP(C351,价格表!B:E,4,0))</f>
        <v>龙老板</v>
      </c>
      <c r="C351" s="224" t="s">
        <v>11</v>
      </c>
      <c r="D351" s="224" t="s">
        <v>12</v>
      </c>
      <c r="E351" s="224">
        <v>6</v>
      </c>
      <c r="F351" s="224"/>
      <c r="G351" s="224" t="s">
        <v>21</v>
      </c>
      <c r="H351" s="225">
        <f t="shared" si="27"/>
        <v>6</v>
      </c>
      <c r="I351" s="225">
        <f>IF(C351="","",VLOOKUP(C351,价格表!B:D,3,0))</f>
        <v>1.46</v>
      </c>
      <c r="J351" s="225">
        <f t="shared" si="28"/>
        <v>8.76</v>
      </c>
    </row>
    <row r="352" ht="25" customHeight="1" spans="1:10">
      <c r="A352" s="223">
        <f t="shared" si="26"/>
        <v>350</v>
      </c>
      <c r="B352" s="223" t="str">
        <f>IF(C352="","",VLOOKUP(C352,价格表!B:E,4,0))</f>
        <v>豆腐</v>
      </c>
      <c r="C352" s="224" t="s">
        <v>136</v>
      </c>
      <c r="D352" s="224" t="s">
        <v>12</v>
      </c>
      <c r="E352" s="224">
        <v>9</v>
      </c>
      <c r="F352" s="224" t="s">
        <v>149</v>
      </c>
      <c r="G352" s="224" t="s">
        <v>21</v>
      </c>
      <c r="H352" s="225">
        <f t="shared" si="27"/>
        <v>9</v>
      </c>
      <c r="I352" s="225">
        <f>IF(C352="","",VLOOKUP(C352,价格表!B:D,3,0))</f>
        <v>5.67</v>
      </c>
      <c r="J352" s="225">
        <f t="shared" si="28"/>
        <v>51.03</v>
      </c>
    </row>
    <row r="353" ht="25" customHeight="1" spans="1:10">
      <c r="A353" s="223">
        <f t="shared" si="26"/>
        <v>351</v>
      </c>
      <c r="B353" s="223" t="str">
        <f>IF(C353="","",VLOOKUP(C353,价格表!B:E,4,0))</f>
        <v>库存</v>
      </c>
      <c r="C353" s="224" t="s">
        <v>56</v>
      </c>
      <c r="D353" s="224" t="s">
        <v>12</v>
      </c>
      <c r="E353" s="224">
        <v>1</v>
      </c>
      <c r="F353" s="224"/>
      <c r="G353" s="224" t="s">
        <v>21</v>
      </c>
      <c r="H353" s="225">
        <f t="shared" si="27"/>
        <v>1</v>
      </c>
      <c r="I353" s="225">
        <f>IF(C353="","",VLOOKUP(C353,价格表!B:D,3,0))</f>
        <v>1.22</v>
      </c>
      <c r="J353" s="225">
        <f t="shared" si="28"/>
        <v>1.22</v>
      </c>
    </row>
    <row r="354" ht="25" customHeight="1" spans="1:10">
      <c r="A354" s="223">
        <f t="shared" si="26"/>
        <v>352</v>
      </c>
      <c r="B354" s="223" t="str">
        <f>IF(C354="","",VLOOKUP(C354,价格表!B:E,4,0))</f>
        <v>龙老板</v>
      </c>
      <c r="C354" s="224" t="s">
        <v>150</v>
      </c>
      <c r="D354" s="224" t="s">
        <v>12</v>
      </c>
      <c r="E354" s="224">
        <v>1</v>
      </c>
      <c r="F354" s="224"/>
      <c r="G354" s="224" t="s">
        <v>21</v>
      </c>
      <c r="H354" s="225">
        <f t="shared" si="27"/>
        <v>1</v>
      </c>
      <c r="I354" s="225">
        <f>IF(C354="","",VLOOKUP(C354,价格表!B:D,3,0))</f>
        <v>0</v>
      </c>
      <c r="J354" s="225">
        <f t="shared" si="28"/>
        <v>0</v>
      </c>
    </row>
    <row r="355" ht="25" customHeight="1" spans="1:10">
      <c r="A355" s="223">
        <f t="shared" si="26"/>
        <v>353</v>
      </c>
      <c r="B355" s="223" t="str">
        <f>IF(C355="","",VLOOKUP(C355,价格表!B:E,4,0))</f>
        <v>龙老板</v>
      </c>
      <c r="C355" s="224" t="s">
        <v>58</v>
      </c>
      <c r="D355" s="224" t="s">
        <v>12</v>
      </c>
      <c r="E355" s="224">
        <v>20</v>
      </c>
      <c r="F355" s="224"/>
      <c r="G355" s="224" t="s">
        <v>21</v>
      </c>
      <c r="H355" s="225">
        <f t="shared" si="27"/>
        <v>20</v>
      </c>
      <c r="I355" s="225">
        <f>IF(C355="","",VLOOKUP(C355,价格表!B:D,3,0))</f>
        <v>2.03</v>
      </c>
      <c r="J355" s="225">
        <f t="shared" si="28"/>
        <v>40.6</v>
      </c>
    </row>
    <row r="356" ht="25" customHeight="1" spans="1:10">
      <c r="A356" s="223">
        <f t="shared" si="26"/>
        <v>354</v>
      </c>
      <c r="B356" s="223" t="str">
        <f>IF(C356="","",VLOOKUP(C356,价格表!B:E,4,0))</f>
        <v>水果</v>
      </c>
      <c r="C356" s="224" t="s">
        <v>49</v>
      </c>
      <c r="D356" s="224" t="s">
        <v>12</v>
      </c>
      <c r="E356" s="224"/>
      <c r="F356" s="224" t="s">
        <v>151</v>
      </c>
      <c r="G356" s="224" t="s">
        <v>21</v>
      </c>
      <c r="H356" s="225">
        <f t="shared" si="27"/>
        <v>0</v>
      </c>
      <c r="I356" s="225">
        <f>IF(C356="","",VLOOKUP(C356,价格表!B:D,3,0))</f>
        <v>3.65</v>
      </c>
      <c r="J356" s="225">
        <f t="shared" si="28"/>
        <v>0</v>
      </c>
    </row>
    <row r="357" ht="25" customHeight="1" spans="1:10">
      <c r="A357" s="223">
        <f t="shared" si="26"/>
        <v>355</v>
      </c>
      <c r="B357" s="223" t="str">
        <f>IF(C357="","",VLOOKUP(C357,价格表!B:E,4,0))</f>
        <v>龙老板1</v>
      </c>
      <c r="C357" s="224" t="s">
        <v>45</v>
      </c>
      <c r="D357" s="224" t="s">
        <v>12</v>
      </c>
      <c r="E357" s="224">
        <v>12</v>
      </c>
      <c r="F357" s="224"/>
      <c r="G357" s="224" t="s">
        <v>40</v>
      </c>
      <c r="H357" s="225">
        <f t="shared" si="27"/>
        <v>12</v>
      </c>
      <c r="I357" s="225">
        <f>IF(C357="","",VLOOKUP(C357,价格表!B:D,3,0))</f>
        <v>2.43</v>
      </c>
      <c r="J357" s="225">
        <f t="shared" si="28"/>
        <v>29.16</v>
      </c>
    </row>
    <row r="358" ht="25" customHeight="1" spans="1:10">
      <c r="A358" s="223">
        <f t="shared" si="26"/>
        <v>356</v>
      </c>
      <c r="B358" s="223" t="str">
        <f>IF(C358="","",VLOOKUP(C358,价格表!B:E,4,0))</f>
        <v>蒜类</v>
      </c>
      <c r="C358" s="224" t="s">
        <v>43</v>
      </c>
      <c r="D358" s="224" t="s">
        <v>12</v>
      </c>
      <c r="E358" s="224">
        <v>10</v>
      </c>
      <c r="F358" s="224"/>
      <c r="G358" s="224" t="s">
        <v>40</v>
      </c>
      <c r="H358" s="225">
        <f t="shared" si="27"/>
        <v>10</v>
      </c>
      <c r="I358" s="225">
        <f>IF(C358="","",VLOOKUP(C358,价格表!B:D,3,0))</f>
        <v>4.86</v>
      </c>
      <c r="J358" s="225">
        <f t="shared" si="28"/>
        <v>48.6</v>
      </c>
    </row>
    <row r="359" ht="25" customHeight="1" spans="1:10">
      <c r="A359" s="223">
        <f t="shared" si="26"/>
        <v>357</v>
      </c>
      <c r="B359" s="223" t="str">
        <f>IF(C359="","",VLOOKUP(C359,价格表!B:E,4,0))</f>
        <v>库存</v>
      </c>
      <c r="C359" s="224" t="s">
        <v>71</v>
      </c>
      <c r="D359" s="224" t="s">
        <v>12</v>
      </c>
      <c r="E359" s="224">
        <v>5</v>
      </c>
      <c r="F359" s="224"/>
      <c r="G359" s="224" t="s">
        <v>40</v>
      </c>
      <c r="H359" s="225">
        <f t="shared" si="27"/>
        <v>5</v>
      </c>
      <c r="I359" s="225">
        <f>IF(C359="","",VLOOKUP(C359,价格表!B:D,3,0))</f>
        <v>4.05</v>
      </c>
      <c r="J359" s="225">
        <f t="shared" si="28"/>
        <v>20.25</v>
      </c>
    </row>
    <row r="360" ht="25" customHeight="1" spans="1:10">
      <c r="A360" s="223">
        <f t="shared" si="26"/>
        <v>358</v>
      </c>
      <c r="B360" s="223" t="str">
        <f>IF(C360="","",VLOOKUP(C360,价格表!B:E,4,0))</f>
        <v>龙老板</v>
      </c>
      <c r="C360" s="224" t="s">
        <v>37</v>
      </c>
      <c r="D360" s="224" t="s">
        <v>12</v>
      </c>
      <c r="E360" s="224">
        <v>150</v>
      </c>
      <c r="F360" s="224"/>
      <c r="G360" s="224" t="s">
        <v>40</v>
      </c>
      <c r="H360" s="225">
        <f t="shared" si="27"/>
        <v>150</v>
      </c>
      <c r="I360" s="225">
        <f>IF(C360="","",VLOOKUP(C360,价格表!B:D,3,0))</f>
        <v>2.03</v>
      </c>
      <c r="J360" s="225">
        <f t="shared" si="28"/>
        <v>304.5</v>
      </c>
    </row>
    <row r="361" ht="25" customHeight="1" spans="1:10">
      <c r="A361" s="223">
        <f t="shared" si="26"/>
        <v>359</v>
      </c>
      <c r="B361" s="223" t="str">
        <f>IF(C361="","",VLOOKUP(C361,价格表!B:E,4,0))</f>
        <v>龙老板1</v>
      </c>
      <c r="C361" s="224" t="s">
        <v>22</v>
      </c>
      <c r="D361" s="224" t="s">
        <v>12</v>
      </c>
      <c r="E361" s="224">
        <v>10</v>
      </c>
      <c r="F361" s="224"/>
      <c r="G361" s="224" t="s">
        <v>40</v>
      </c>
      <c r="H361" s="225">
        <f t="shared" si="27"/>
        <v>10</v>
      </c>
      <c r="I361" s="225">
        <f>IF(C361="","",VLOOKUP(C361,价格表!B:D,3,0))</f>
        <v>4.86</v>
      </c>
      <c r="J361" s="225">
        <f t="shared" si="28"/>
        <v>48.6</v>
      </c>
    </row>
    <row r="362" ht="25" customHeight="1" spans="1:10">
      <c r="A362" s="223">
        <f t="shared" si="26"/>
        <v>360</v>
      </c>
      <c r="B362" s="223" t="str">
        <f>IF(C362="","",VLOOKUP(C362,价格表!B:E,4,0))</f>
        <v>豆芽类</v>
      </c>
      <c r="C362" s="224" t="s">
        <v>77</v>
      </c>
      <c r="D362" s="224" t="s">
        <v>12</v>
      </c>
      <c r="E362" s="224">
        <v>50</v>
      </c>
      <c r="F362" s="224"/>
      <c r="G362" s="224" t="s">
        <v>40</v>
      </c>
      <c r="H362" s="225">
        <f t="shared" si="27"/>
        <v>50</v>
      </c>
      <c r="I362" s="225">
        <f>IF(C362="","",VLOOKUP(C362,价格表!B:D,3,0))</f>
        <v>1.22</v>
      </c>
      <c r="J362" s="225">
        <f t="shared" si="28"/>
        <v>61</v>
      </c>
    </row>
    <row r="363" ht="25" customHeight="1" spans="1:10">
      <c r="A363" s="223">
        <f t="shared" si="26"/>
        <v>361</v>
      </c>
      <c r="B363" s="223" t="str">
        <f>IF(C363="","",VLOOKUP(C363,价格表!B:E,4,0))</f>
        <v>豆米类</v>
      </c>
      <c r="C363" s="224" t="s">
        <v>82</v>
      </c>
      <c r="D363" s="224" t="s">
        <v>12</v>
      </c>
      <c r="E363" s="224">
        <v>20</v>
      </c>
      <c r="F363" s="224"/>
      <c r="G363" s="224" t="s">
        <v>40</v>
      </c>
      <c r="H363" s="225">
        <f t="shared" si="27"/>
        <v>20</v>
      </c>
      <c r="I363" s="225">
        <f>IF(C363="","",VLOOKUP(C363,价格表!B:D,3,0))</f>
        <v>2.43</v>
      </c>
      <c r="J363" s="225">
        <f t="shared" si="28"/>
        <v>48.6</v>
      </c>
    </row>
    <row r="364" ht="25" customHeight="1" spans="1:10">
      <c r="A364" s="223">
        <f t="shared" si="26"/>
        <v>362</v>
      </c>
      <c r="B364" s="223" t="str">
        <f>IF(C364="","",VLOOKUP(C364,价格表!B:E,4,0))</f>
        <v>库存</v>
      </c>
      <c r="C364" s="224" t="s">
        <v>66</v>
      </c>
      <c r="D364" s="224" t="s">
        <v>12</v>
      </c>
      <c r="E364" s="224">
        <v>140</v>
      </c>
      <c r="F364" s="224"/>
      <c r="G364" s="224" t="s">
        <v>40</v>
      </c>
      <c r="H364" s="225">
        <f t="shared" si="27"/>
        <v>140</v>
      </c>
      <c r="I364" s="225">
        <f>IF(C364="","",VLOOKUP(C364,价格表!B:D,3,0))</f>
        <v>1.46</v>
      </c>
      <c r="J364" s="225">
        <f t="shared" si="28"/>
        <v>204.4</v>
      </c>
    </row>
    <row r="365" ht="25" customHeight="1" spans="1:10">
      <c r="A365" s="223">
        <f t="shared" si="26"/>
        <v>363</v>
      </c>
      <c r="B365" s="223" t="str">
        <f>IF(C365="","",VLOOKUP(C365,价格表!B:E,4,0))</f>
        <v>豆腐</v>
      </c>
      <c r="C365" s="224" t="s">
        <v>86</v>
      </c>
      <c r="D365" s="224" t="s">
        <v>12</v>
      </c>
      <c r="E365" s="224">
        <v>70</v>
      </c>
      <c r="F365" s="224"/>
      <c r="G365" s="224" t="s">
        <v>40</v>
      </c>
      <c r="H365" s="225">
        <f t="shared" si="27"/>
        <v>70</v>
      </c>
      <c r="I365" s="225">
        <f>IF(C365="","",VLOOKUP(C365,价格表!B:D,3,0))</f>
        <v>2.84</v>
      </c>
      <c r="J365" s="225">
        <f t="shared" si="28"/>
        <v>198.8</v>
      </c>
    </row>
    <row r="366" ht="25" customHeight="1" spans="1:10">
      <c r="A366" s="223">
        <f t="shared" si="26"/>
        <v>364</v>
      </c>
      <c r="B366" s="223" t="str">
        <f>IF(C366="","",VLOOKUP(C366,价格表!B:E,4,0))</f>
        <v>龙老板</v>
      </c>
      <c r="C366" s="224" t="s">
        <v>92</v>
      </c>
      <c r="D366" s="224" t="s">
        <v>12</v>
      </c>
      <c r="E366" s="224">
        <v>130</v>
      </c>
      <c r="F366" s="224"/>
      <c r="G366" s="224" t="s">
        <v>40</v>
      </c>
      <c r="H366" s="225">
        <f t="shared" si="27"/>
        <v>130</v>
      </c>
      <c r="I366" s="225">
        <f>IF(C366="","",VLOOKUP(C366,价格表!B:D,3,0))</f>
        <v>1.62</v>
      </c>
      <c r="J366" s="225">
        <f t="shared" si="28"/>
        <v>210.6</v>
      </c>
    </row>
    <row r="367" ht="25" customHeight="1" spans="1:10">
      <c r="A367" s="223">
        <f t="shared" si="26"/>
        <v>365</v>
      </c>
      <c r="B367" s="223" t="str">
        <f>IF(C367="","",VLOOKUP(C367,价格表!B:E,4,0))</f>
        <v>库存</v>
      </c>
      <c r="C367" s="224" t="s">
        <v>84</v>
      </c>
      <c r="D367" s="224" t="s">
        <v>12</v>
      </c>
      <c r="E367" s="224">
        <v>50</v>
      </c>
      <c r="F367" s="224"/>
      <c r="G367" s="224" t="s">
        <v>40</v>
      </c>
      <c r="H367" s="225">
        <f t="shared" si="27"/>
        <v>50</v>
      </c>
      <c r="I367" s="225">
        <f>IF(C367="","",VLOOKUP(C367,价格表!B:D,3,0))</f>
        <v>1.22</v>
      </c>
      <c r="J367" s="225">
        <f t="shared" si="28"/>
        <v>61</v>
      </c>
    </row>
    <row r="368" ht="25" customHeight="1" spans="1:10">
      <c r="A368" s="223">
        <f t="shared" si="26"/>
        <v>366</v>
      </c>
      <c r="B368" s="223" t="str">
        <f>IF(C368="","",VLOOKUP(C368,价格表!B:E,4,0))</f>
        <v>库存</v>
      </c>
      <c r="C368" s="224" t="s">
        <v>98</v>
      </c>
      <c r="D368" s="224" t="s">
        <v>12</v>
      </c>
      <c r="E368" s="224">
        <v>60</v>
      </c>
      <c r="F368" s="224"/>
      <c r="G368" s="224" t="s">
        <v>40</v>
      </c>
      <c r="H368" s="225">
        <f t="shared" si="27"/>
        <v>60</v>
      </c>
      <c r="I368" s="225">
        <f>IF(C368="","",VLOOKUP(C368,价格表!B:D,3,0))</f>
        <v>1.62</v>
      </c>
      <c r="J368" s="225">
        <f t="shared" si="28"/>
        <v>97.2</v>
      </c>
    </row>
    <row r="369" ht="25" customHeight="1" spans="1:10">
      <c r="A369" s="223">
        <f t="shared" si="26"/>
        <v>367</v>
      </c>
      <c r="B369" s="223" t="str">
        <f>IF(C369="","",VLOOKUP(C369,价格表!B:E,4,0))</f>
        <v>龙老板</v>
      </c>
      <c r="C369" s="224" t="s">
        <v>100</v>
      </c>
      <c r="D369" s="224" t="s">
        <v>12</v>
      </c>
      <c r="E369" s="224">
        <v>120</v>
      </c>
      <c r="F369" s="224"/>
      <c r="G369" s="224" t="s">
        <v>40</v>
      </c>
      <c r="H369" s="225">
        <f t="shared" si="27"/>
        <v>120</v>
      </c>
      <c r="I369" s="225">
        <f>IF(C369="","",VLOOKUP(C369,价格表!B:D,3,0))</f>
        <v>2.03</v>
      </c>
      <c r="J369" s="225">
        <f t="shared" si="28"/>
        <v>243.6</v>
      </c>
    </row>
    <row r="370" ht="25" customHeight="1" spans="1:10">
      <c r="A370" s="223">
        <f t="shared" si="26"/>
        <v>368</v>
      </c>
      <c r="B370" s="223" t="str">
        <f>IF(C370="","",VLOOKUP(C370,价格表!B:E,4,0))</f>
        <v>龙老板1</v>
      </c>
      <c r="C370" s="224" t="s">
        <v>31</v>
      </c>
      <c r="D370" s="224" t="s">
        <v>12</v>
      </c>
      <c r="E370" s="224">
        <v>50</v>
      </c>
      <c r="F370" s="224"/>
      <c r="G370" s="224" t="s">
        <v>40</v>
      </c>
      <c r="H370" s="225">
        <f t="shared" si="27"/>
        <v>50</v>
      </c>
      <c r="I370" s="225">
        <f>IF(C370="","",VLOOKUP(C370,价格表!B:D,3,0))</f>
        <v>4.05</v>
      </c>
      <c r="J370" s="225">
        <f t="shared" si="28"/>
        <v>202.5</v>
      </c>
    </row>
    <row r="371" ht="25" customHeight="1" spans="1:10">
      <c r="A371" s="223">
        <f t="shared" si="26"/>
        <v>369</v>
      </c>
      <c r="B371" s="223" t="str">
        <f>IF(C371="","",VLOOKUP(C371,价格表!B:E,4,0))</f>
        <v>龙老板</v>
      </c>
      <c r="C371" s="224" t="s">
        <v>108</v>
      </c>
      <c r="D371" s="224" t="s">
        <v>12</v>
      </c>
      <c r="E371" s="224">
        <v>100</v>
      </c>
      <c r="F371" s="224" t="s">
        <v>152</v>
      </c>
      <c r="G371" s="224" t="s">
        <v>40</v>
      </c>
      <c r="H371" s="225">
        <f t="shared" si="27"/>
        <v>100</v>
      </c>
      <c r="I371" s="225">
        <f>IF(C371="","",VLOOKUP(C371,价格表!B:D,3,0))</f>
        <v>4.46</v>
      </c>
      <c r="J371" s="225">
        <f t="shared" si="28"/>
        <v>446</v>
      </c>
    </row>
    <row r="372" ht="25" customHeight="1" spans="1:10">
      <c r="A372" s="223">
        <f t="shared" si="26"/>
        <v>370</v>
      </c>
      <c r="B372" s="223" t="str">
        <f>IF(C372="","",VLOOKUP(C372,价格表!B:E,4,0))</f>
        <v>龙老板2</v>
      </c>
      <c r="C372" s="224" t="s">
        <v>153</v>
      </c>
      <c r="D372" s="224" t="s">
        <v>12</v>
      </c>
      <c r="E372" s="224">
        <v>120</v>
      </c>
      <c r="F372" s="224"/>
      <c r="G372" s="224" t="s">
        <v>40</v>
      </c>
      <c r="H372" s="225">
        <f t="shared" si="27"/>
        <v>120</v>
      </c>
      <c r="I372" s="225">
        <f>IF(C372="","",VLOOKUP(C372,价格表!B:D,3,0))</f>
        <v>2.84</v>
      </c>
      <c r="J372" s="225">
        <f t="shared" si="28"/>
        <v>340.8</v>
      </c>
    </row>
    <row r="373" ht="25" customHeight="1" spans="1:10">
      <c r="A373" s="223">
        <f t="shared" si="26"/>
        <v>371</v>
      </c>
      <c r="B373" s="223" t="str">
        <f>IF(C373="","",VLOOKUP(C373,价格表!B:E,4,0))</f>
        <v>龙老板</v>
      </c>
      <c r="C373" s="224" t="s">
        <v>58</v>
      </c>
      <c r="D373" s="224" t="s">
        <v>12</v>
      </c>
      <c r="E373" s="224">
        <v>60</v>
      </c>
      <c r="F373" s="224"/>
      <c r="G373" s="224" t="s">
        <v>40</v>
      </c>
      <c r="H373" s="225">
        <f t="shared" si="27"/>
        <v>60</v>
      </c>
      <c r="I373" s="225">
        <f>IF(C373="","",VLOOKUP(C373,价格表!B:D,3,0))</f>
        <v>2.03</v>
      </c>
      <c r="J373" s="225">
        <f t="shared" si="28"/>
        <v>121.8</v>
      </c>
    </row>
    <row r="374" ht="25" customHeight="1" spans="1:10">
      <c r="A374" s="223">
        <f t="shared" si="26"/>
        <v>372</v>
      </c>
      <c r="B374" s="223" t="str">
        <f>IF(C374="","",VLOOKUP(C374,价格表!B:E,4,0))</f>
        <v>龙老板1</v>
      </c>
      <c r="C374" s="224" t="s">
        <v>90</v>
      </c>
      <c r="D374" s="224" t="s">
        <v>12</v>
      </c>
      <c r="E374" s="224">
        <v>60</v>
      </c>
      <c r="F374" s="224"/>
      <c r="G374" s="224" t="s">
        <v>40</v>
      </c>
      <c r="H374" s="225">
        <f t="shared" si="27"/>
        <v>60</v>
      </c>
      <c r="I374" s="225">
        <f>IF(C374="","",VLOOKUP(C374,价格表!B:D,3,0))</f>
        <v>1.36</v>
      </c>
      <c r="J374" s="225">
        <f t="shared" si="28"/>
        <v>81.6</v>
      </c>
    </row>
    <row r="375" ht="25" customHeight="1" spans="1:10">
      <c r="A375" s="223">
        <f t="shared" si="26"/>
        <v>373</v>
      </c>
      <c r="B375" s="223" t="str">
        <f>IF(C375="","",VLOOKUP(C375,价格表!B:E,4,0))</f>
        <v>龙老板</v>
      </c>
      <c r="C375" s="224" t="s">
        <v>16</v>
      </c>
      <c r="D375" s="224" t="s">
        <v>12</v>
      </c>
      <c r="E375" s="224">
        <v>70</v>
      </c>
      <c r="F375" s="224"/>
      <c r="G375" s="224" t="s">
        <v>40</v>
      </c>
      <c r="H375" s="225">
        <f t="shared" si="27"/>
        <v>70</v>
      </c>
      <c r="I375" s="225">
        <f>IF(C375="","",VLOOKUP(C375,价格表!B:D,3,0))</f>
        <v>3.65</v>
      </c>
      <c r="J375" s="225">
        <f t="shared" si="28"/>
        <v>255.5</v>
      </c>
    </row>
    <row r="376" ht="25" customHeight="1" spans="1:10">
      <c r="A376" s="223">
        <f t="shared" si="26"/>
        <v>374</v>
      </c>
      <c r="B376" s="223" t="str">
        <f>IF(C376="","",VLOOKUP(C376,价格表!B:E,4,0))</f>
        <v>龙老板</v>
      </c>
      <c r="C376" s="224" t="s">
        <v>11</v>
      </c>
      <c r="D376" s="224" t="s">
        <v>12</v>
      </c>
      <c r="E376" s="224">
        <v>40</v>
      </c>
      <c r="F376" s="224"/>
      <c r="G376" s="224" t="s">
        <v>40</v>
      </c>
      <c r="H376" s="225">
        <f t="shared" si="27"/>
        <v>40</v>
      </c>
      <c r="I376" s="225">
        <f>IF(C376="","",VLOOKUP(C376,价格表!B:D,3,0))</f>
        <v>1.46</v>
      </c>
      <c r="J376" s="225">
        <f t="shared" si="28"/>
        <v>58.4</v>
      </c>
    </row>
    <row r="377" ht="25" customHeight="1" spans="1:10">
      <c r="A377" s="223">
        <f t="shared" si="26"/>
        <v>375</v>
      </c>
      <c r="B377" s="223" t="str">
        <f>IF(C377="","",VLOOKUP(C377,价格表!B:E,4,0))</f>
        <v>龙老板1</v>
      </c>
      <c r="C377" s="224" t="s">
        <v>47</v>
      </c>
      <c r="D377" s="224" t="s">
        <v>12</v>
      </c>
      <c r="E377" s="224">
        <v>55</v>
      </c>
      <c r="F377" s="224"/>
      <c r="G377" s="224" t="s">
        <v>40</v>
      </c>
      <c r="H377" s="225">
        <f t="shared" si="27"/>
        <v>55</v>
      </c>
      <c r="I377" s="225">
        <f>IF(C377="","",VLOOKUP(C377,价格表!B:D,3,0))</f>
        <v>2.84</v>
      </c>
      <c r="J377" s="225">
        <f t="shared" si="28"/>
        <v>156.2</v>
      </c>
    </row>
    <row r="378" ht="25" customHeight="1" spans="1:10">
      <c r="A378" s="223">
        <f t="shared" si="26"/>
        <v>376</v>
      </c>
      <c r="B378" s="223" t="str">
        <f>IF(C378="","",VLOOKUP(C378,价格表!B:E,4,0))</f>
        <v>龙老板</v>
      </c>
      <c r="C378" s="224" t="s">
        <v>58</v>
      </c>
      <c r="D378" s="224" t="s">
        <v>12</v>
      </c>
      <c r="E378" s="224">
        <v>0</v>
      </c>
      <c r="F378" s="224" t="s">
        <v>154</v>
      </c>
      <c r="G378" s="224" t="s">
        <v>40</v>
      </c>
      <c r="H378" s="225">
        <f t="shared" si="27"/>
        <v>0</v>
      </c>
      <c r="I378" s="225">
        <f>IF(C378="","",VLOOKUP(C378,价格表!B:D,3,0))</f>
        <v>2.03</v>
      </c>
      <c r="J378" s="225">
        <f t="shared" si="28"/>
        <v>0</v>
      </c>
    </row>
    <row r="379" ht="25" customHeight="1" spans="1:10">
      <c r="A379" s="223">
        <f t="shared" ref="A379:A405" si="29">IF(C379="","",ROW()-2)</f>
        <v>377</v>
      </c>
      <c r="B379" s="223" t="str">
        <f>IF(C379="","",VLOOKUP(C379,价格表!B:E,4,0))</f>
        <v>水果</v>
      </c>
      <c r="C379" s="224" t="s">
        <v>104</v>
      </c>
      <c r="D379" s="224" t="s">
        <v>12</v>
      </c>
      <c r="E379" s="224">
        <v>300</v>
      </c>
      <c r="F379" s="224"/>
      <c r="G379" s="224" t="s">
        <v>40</v>
      </c>
      <c r="H379" s="225">
        <f t="shared" ref="H379:H406" si="30">E379</f>
        <v>300</v>
      </c>
      <c r="I379" s="225">
        <f>IF(C379="","",VLOOKUP(C379,价格表!B:D,3,0))</f>
        <v>3.65</v>
      </c>
      <c r="J379" s="225">
        <f t="shared" ref="J379:J406" si="31">IF(C379="","",H379*I379)</f>
        <v>1095</v>
      </c>
    </row>
    <row r="380" ht="25" customHeight="1" spans="1:10">
      <c r="A380" s="223">
        <f t="shared" si="29"/>
        <v>378</v>
      </c>
      <c r="B380" s="223" t="str">
        <f>IF(C380="","",VLOOKUP(C380,价格表!B:E,4,0))</f>
        <v>水果</v>
      </c>
      <c r="C380" s="224" t="s">
        <v>155</v>
      </c>
      <c r="D380" s="224" t="s">
        <v>12</v>
      </c>
      <c r="E380" s="224">
        <v>0</v>
      </c>
      <c r="F380" s="224" t="s">
        <v>156</v>
      </c>
      <c r="G380" s="224" t="s">
        <v>40</v>
      </c>
      <c r="H380" s="225">
        <f t="shared" si="30"/>
        <v>0</v>
      </c>
      <c r="I380" s="225">
        <f>IF(C380="","",VLOOKUP(C380,价格表!B:D,3,0))</f>
        <v>7.27</v>
      </c>
      <c r="J380" s="225">
        <f t="shared" si="31"/>
        <v>0</v>
      </c>
    </row>
    <row r="381" ht="25" customHeight="1" spans="1:10">
      <c r="A381" s="223" t="str">
        <f t="shared" si="29"/>
        <v/>
      </c>
      <c r="B381" s="223" t="str">
        <f>IF(C381="","",VLOOKUP(C381,价格表!B:E,4,0))</f>
        <v/>
      </c>
      <c r="C381" s="224"/>
      <c r="D381" s="224"/>
      <c r="E381" s="224"/>
      <c r="F381" s="224"/>
      <c r="G381" s="224"/>
      <c r="H381" s="225">
        <f t="shared" si="30"/>
        <v>0</v>
      </c>
      <c r="I381" s="225" t="str">
        <f>IF(C381="","",VLOOKUP(C381,价格表!B:D,3,0))</f>
        <v/>
      </c>
      <c r="J381" s="225" t="str">
        <f t="shared" si="31"/>
        <v/>
      </c>
    </row>
    <row r="382" ht="25" customHeight="1" spans="1:10">
      <c r="A382" s="223" t="str">
        <f t="shared" si="29"/>
        <v/>
      </c>
      <c r="B382" s="223" t="str">
        <f>IF(C382="","",VLOOKUP(C382,价格表!B:E,4,0))</f>
        <v/>
      </c>
      <c r="C382" s="224"/>
      <c r="D382" s="224"/>
      <c r="E382" s="224"/>
      <c r="F382" s="224"/>
      <c r="G382" s="224"/>
      <c r="H382" s="225">
        <f t="shared" si="30"/>
        <v>0</v>
      </c>
      <c r="I382" s="225" t="str">
        <f>IF(C382="","",VLOOKUP(C382,价格表!B:D,3,0))</f>
        <v/>
      </c>
      <c r="J382" s="225" t="str">
        <f t="shared" si="31"/>
        <v/>
      </c>
    </row>
    <row r="383" ht="25" customHeight="1" spans="1:10">
      <c r="A383" s="223" t="str">
        <f t="shared" si="29"/>
        <v/>
      </c>
      <c r="B383" s="223" t="str">
        <f>IF(C383="","",VLOOKUP(C383,价格表!B:E,4,0))</f>
        <v/>
      </c>
      <c r="C383" s="224"/>
      <c r="D383" s="224"/>
      <c r="E383" s="224"/>
      <c r="F383" s="224"/>
      <c r="G383" s="224"/>
      <c r="H383" s="225">
        <f t="shared" si="30"/>
        <v>0</v>
      </c>
      <c r="I383" s="225" t="str">
        <f>IF(C383="","",VLOOKUP(C383,价格表!B:D,3,0))</f>
        <v/>
      </c>
      <c r="J383" s="225" t="str">
        <f t="shared" si="31"/>
        <v/>
      </c>
    </row>
    <row r="384" ht="25" customHeight="1" spans="1:10">
      <c r="A384" s="223" t="str">
        <f t="shared" si="29"/>
        <v/>
      </c>
      <c r="B384" s="223" t="str">
        <f>IF(C384="","",VLOOKUP(C384,价格表!B:E,4,0))</f>
        <v/>
      </c>
      <c r="C384" s="224"/>
      <c r="D384" s="224"/>
      <c r="E384" s="224"/>
      <c r="F384" s="224"/>
      <c r="G384" s="224"/>
      <c r="H384" s="225">
        <f t="shared" si="30"/>
        <v>0</v>
      </c>
      <c r="I384" s="225" t="str">
        <f>IF(C384="","",VLOOKUP(C384,价格表!B:D,3,0))</f>
        <v/>
      </c>
      <c r="J384" s="225" t="str">
        <f t="shared" si="31"/>
        <v/>
      </c>
    </row>
    <row r="385" ht="25" customHeight="1" spans="1:10">
      <c r="A385" s="223" t="str">
        <f t="shared" si="29"/>
        <v/>
      </c>
      <c r="B385" s="223" t="str">
        <f>IF(C385="","",VLOOKUP(C385,价格表!B:E,4,0))</f>
        <v/>
      </c>
      <c r="C385" s="224"/>
      <c r="D385" s="224"/>
      <c r="E385" s="224"/>
      <c r="F385" s="224"/>
      <c r="G385" s="224"/>
      <c r="H385" s="225">
        <f t="shared" si="30"/>
        <v>0</v>
      </c>
      <c r="I385" s="225" t="str">
        <f>IF(C385="","",VLOOKUP(C385,价格表!B:D,3,0))</f>
        <v/>
      </c>
      <c r="J385" s="225" t="str">
        <f t="shared" si="31"/>
        <v/>
      </c>
    </row>
    <row r="386" ht="25" customHeight="1" spans="1:10">
      <c r="A386" s="223" t="str">
        <f t="shared" si="29"/>
        <v/>
      </c>
      <c r="B386" s="223" t="str">
        <f>IF(C386="","",VLOOKUP(C386,价格表!B:E,4,0))</f>
        <v/>
      </c>
      <c r="C386" s="224"/>
      <c r="D386" s="224"/>
      <c r="E386" s="224"/>
      <c r="F386" s="224"/>
      <c r="G386" s="224"/>
      <c r="H386" s="225">
        <f t="shared" si="30"/>
        <v>0</v>
      </c>
      <c r="I386" s="225" t="str">
        <f>IF(C386="","",VLOOKUP(C386,价格表!B:D,3,0))</f>
        <v/>
      </c>
      <c r="J386" s="225" t="str">
        <f t="shared" si="31"/>
        <v/>
      </c>
    </row>
    <row r="387" ht="25" customHeight="1" spans="1:10">
      <c r="A387" s="223" t="str">
        <f t="shared" si="29"/>
        <v/>
      </c>
      <c r="B387" s="223" t="str">
        <f>IF(C387="","",VLOOKUP(C387,价格表!B:E,4,0))</f>
        <v/>
      </c>
      <c r="C387" s="224"/>
      <c r="D387" s="224"/>
      <c r="E387" s="224"/>
      <c r="F387" s="224"/>
      <c r="G387" s="224"/>
      <c r="H387" s="225">
        <f t="shared" si="30"/>
        <v>0</v>
      </c>
      <c r="I387" s="225" t="str">
        <f>IF(C387="","",VLOOKUP(C387,价格表!B:D,3,0))</f>
        <v/>
      </c>
      <c r="J387" s="225" t="str">
        <f t="shared" si="31"/>
        <v/>
      </c>
    </row>
    <row r="388" ht="25" customHeight="1" spans="1:10">
      <c r="A388" s="223" t="str">
        <f t="shared" si="29"/>
        <v/>
      </c>
      <c r="B388" s="223" t="str">
        <f>IF(C388="","",VLOOKUP(C388,价格表!B:E,4,0))</f>
        <v/>
      </c>
      <c r="C388" s="224"/>
      <c r="D388" s="224"/>
      <c r="E388" s="224"/>
      <c r="F388" s="224"/>
      <c r="G388" s="224"/>
      <c r="H388" s="225">
        <f t="shared" si="30"/>
        <v>0</v>
      </c>
      <c r="I388" s="225" t="str">
        <f>IF(C388="","",VLOOKUP(C388,价格表!B:D,3,0))</f>
        <v/>
      </c>
      <c r="J388" s="225" t="str">
        <f t="shared" si="31"/>
        <v/>
      </c>
    </row>
    <row r="389" ht="25" customHeight="1" spans="1:10">
      <c r="A389" s="223" t="str">
        <f t="shared" si="29"/>
        <v/>
      </c>
      <c r="B389" s="223" t="str">
        <f>IF(C389="","",VLOOKUP(C389,价格表!B:E,4,0))</f>
        <v/>
      </c>
      <c r="C389" s="224"/>
      <c r="D389" s="224"/>
      <c r="E389" s="224"/>
      <c r="F389" s="224"/>
      <c r="G389" s="224"/>
      <c r="H389" s="225">
        <f t="shared" si="30"/>
        <v>0</v>
      </c>
      <c r="I389" s="225" t="str">
        <f>IF(C389="","",VLOOKUP(C389,价格表!B:D,3,0))</f>
        <v/>
      </c>
      <c r="J389" s="225" t="str">
        <f t="shared" si="31"/>
        <v/>
      </c>
    </row>
    <row r="390" ht="25" customHeight="1" spans="1:10">
      <c r="A390" s="223" t="str">
        <f t="shared" si="29"/>
        <v/>
      </c>
      <c r="B390" s="223" t="str">
        <f>IF(C390="","",VLOOKUP(C390,价格表!B:E,4,0))</f>
        <v/>
      </c>
      <c r="C390" s="224"/>
      <c r="D390" s="224"/>
      <c r="E390" s="224"/>
      <c r="F390" s="224"/>
      <c r="G390" s="224"/>
      <c r="H390" s="225">
        <f t="shared" si="30"/>
        <v>0</v>
      </c>
      <c r="I390" s="225" t="str">
        <f>IF(C390="","",VLOOKUP(C390,价格表!B:D,3,0))</f>
        <v/>
      </c>
      <c r="J390" s="225" t="str">
        <f t="shared" si="31"/>
        <v/>
      </c>
    </row>
    <row r="391" ht="25" customHeight="1" spans="1:10">
      <c r="A391" s="223" t="str">
        <f t="shared" si="29"/>
        <v/>
      </c>
      <c r="B391" s="223" t="str">
        <f>IF(C391="","",VLOOKUP(C391,价格表!B:E,4,0))</f>
        <v/>
      </c>
      <c r="C391" s="224"/>
      <c r="D391" s="224"/>
      <c r="E391" s="224"/>
      <c r="F391" s="224"/>
      <c r="G391" s="224"/>
      <c r="H391" s="225">
        <f t="shared" si="30"/>
        <v>0</v>
      </c>
      <c r="I391" s="225" t="str">
        <f>IF(C391="","",VLOOKUP(C391,价格表!B:D,3,0))</f>
        <v/>
      </c>
      <c r="J391" s="225" t="str">
        <f t="shared" si="31"/>
        <v/>
      </c>
    </row>
    <row r="392" ht="25" customHeight="1" spans="1:10">
      <c r="A392" s="223" t="str">
        <f t="shared" si="29"/>
        <v/>
      </c>
      <c r="B392" s="223" t="str">
        <f>IF(C392="","",VLOOKUP(C392,价格表!B:E,4,0))</f>
        <v/>
      </c>
      <c r="C392" s="224"/>
      <c r="D392" s="224"/>
      <c r="E392" s="224"/>
      <c r="F392" s="224"/>
      <c r="G392" s="224"/>
      <c r="H392" s="225">
        <f t="shared" si="30"/>
        <v>0</v>
      </c>
      <c r="I392" s="225" t="str">
        <f>IF(C392="","",VLOOKUP(C392,价格表!B:D,3,0))</f>
        <v/>
      </c>
      <c r="J392" s="225" t="str">
        <f t="shared" si="31"/>
        <v/>
      </c>
    </row>
    <row r="393" ht="25" customHeight="1" spans="1:10">
      <c r="A393" s="223" t="str">
        <f t="shared" si="29"/>
        <v/>
      </c>
      <c r="B393" s="223" t="str">
        <f>IF(C393="","",VLOOKUP(C393,价格表!B:E,4,0))</f>
        <v/>
      </c>
      <c r="C393" s="224"/>
      <c r="D393" s="224"/>
      <c r="E393" s="224"/>
      <c r="F393" s="224"/>
      <c r="G393" s="224"/>
      <c r="H393" s="225">
        <f t="shared" si="30"/>
        <v>0</v>
      </c>
      <c r="I393" s="225" t="str">
        <f>IF(C393="","",VLOOKUP(C393,价格表!B:D,3,0))</f>
        <v/>
      </c>
      <c r="J393" s="225" t="str">
        <f t="shared" si="31"/>
        <v/>
      </c>
    </row>
    <row r="394" ht="25" customHeight="1" spans="1:10">
      <c r="A394" s="223" t="str">
        <f t="shared" si="29"/>
        <v/>
      </c>
      <c r="B394" s="223" t="str">
        <f>IF(C394="","",VLOOKUP(C394,价格表!B:E,4,0))</f>
        <v/>
      </c>
      <c r="C394" s="224"/>
      <c r="D394" s="224"/>
      <c r="E394" s="224"/>
      <c r="F394" s="224"/>
      <c r="G394" s="224"/>
      <c r="H394" s="225">
        <f t="shared" si="30"/>
        <v>0</v>
      </c>
      <c r="I394" s="225" t="str">
        <f>IF(C394="","",VLOOKUP(C394,价格表!B:D,3,0))</f>
        <v/>
      </c>
      <c r="J394" s="225" t="str">
        <f t="shared" si="31"/>
        <v/>
      </c>
    </row>
    <row r="395" ht="25" customHeight="1" spans="1:10">
      <c r="A395" s="223" t="str">
        <f t="shared" si="29"/>
        <v/>
      </c>
      <c r="B395" s="223" t="str">
        <f>IF(C395="","",VLOOKUP(C395,价格表!B:E,4,0))</f>
        <v/>
      </c>
      <c r="C395" s="224"/>
      <c r="D395" s="224"/>
      <c r="E395" s="224"/>
      <c r="F395" s="224"/>
      <c r="G395" s="224"/>
      <c r="H395" s="225">
        <f t="shared" si="30"/>
        <v>0</v>
      </c>
      <c r="I395" s="225" t="str">
        <f>IF(C395="","",VLOOKUP(C395,价格表!B:D,3,0))</f>
        <v/>
      </c>
      <c r="J395" s="225" t="str">
        <f t="shared" si="31"/>
        <v/>
      </c>
    </row>
    <row r="396" ht="25" customHeight="1" spans="1:10">
      <c r="A396" s="223" t="str">
        <f t="shared" si="29"/>
        <v/>
      </c>
      <c r="B396" s="223" t="str">
        <f>IF(C396="","",VLOOKUP(C396,价格表!B:E,4,0))</f>
        <v/>
      </c>
      <c r="C396" s="224"/>
      <c r="D396" s="224"/>
      <c r="E396" s="224"/>
      <c r="F396" s="224"/>
      <c r="G396" s="224"/>
      <c r="H396" s="225">
        <f t="shared" si="30"/>
        <v>0</v>
      </c>
      <c r="I396" s="225" t="str">
        <f>IF(C396="","",VLOOKUP(C396,价格表!B:D,3,0))</f>
        <v/>
      </c>
      <c r="J396" s="225" t="str">
        <f t="shared" si="31"/>
        <v/>
      </c>
    </row>
    <row r="397" ht="25" customHeight="1" spans="1:10">
      <c r="A397" s="223" t="str">
        <f t="shared" si="29"/>
        <v/>
      </c>
      <c r="B397" s="223" t="str">
        <f>IF(C397="","",VLOOKUP(C397,价格表!B:E,4,0))</f>
        <v/>
      </c>
      <c r="C397" s="224"/>
      <c r="D397" s="224"/>
      <c r="E397" s="224"/>
      <c r="F397" s="224"/>
      <c r="G397" s="224"/>
      <c r="H397" s="225">
        <f t="shared" si="30"/>
        <v>0</v>
      </c>
      <c r="I397" s="225" t="str">
        <f>IF(C397="","",VLOOKUP(C397,价格表!B:D,3,0))</f>
        <v/>
      </c>
      <c r="J397" s="225" t="str">
        <f t="shared" si="31"/>
        <v/>
      </c>
    </row>
    <row r="398" ht="25" customHeight="1" spans="1:10">
      <c r="A398" s="223" t="str">
        <f t="shared" si="29"/>
        <v/>
      </c>
      <c r="B398" s="223" t="str">
        <f>IF(C398="","",VLOOKUP(C398,价格表!B:E,4,0))</f>
        <v/>
      </c>
      <c r="C398" s="224"/>
      <c r="D398" s="224"/>
      <c r="E398" s="224"/>
      <c r="F398" s="224"/>
      <c r="G398" s="224"/>
      <c r="H398" s="225">
        <f t="shared" si="30"/>
        <v>0</v>
      </c>
      <c r="I398" s="225" t="str">
        <f>IF(C398="","",VLOOKUP(C398,价格表!B:D,3,0))</f>
        <v/>
      </c>
      <c r="J398" s="225" t="str">
        <f t="shared" si="31"/>
        <v/>
      </c>
    </row>
    <row r="399" ht="25" customHeight="1" spans="1:10">
      <c r="A399" s="223" t="str">
        <f t="shared" si="29"/>
        <v/>
      </c>
      <c r="B399" s="223" t="str">
        <f>IF(C399="","",VLOOKUP(C399,价格表!B:E,4,0))</f>
        <v/>
      </c>
      <c r="C399" s="224"/>
      <c r="D399" s="224"/>
      <c r="E399" s="224"/>
      <c r="F399" s="224"/>
      <c r="G399" s="224"/>
      <c r="H399" s="225">
        <f t="shared" si="30"/>
        <v>0</v>
      </c>
      <c r="I399" s="225" t="str">
        <f>IF(C399="","",VLOOKUP(C399,价格表!B:D,3,0))</f>
        <v/>
      </c>
      <c r="J399" s="225" t="str">
        <f t="shared" si="31"/>
        <v/>
      </c>
    </row>
    <row r="400" ht="25" customHeight="1" spans="1:10">
      <c r="A400" s="223" t="str">
        <f t="shared" si="29"/>
        <v/>
      </c>
      <c r="B400" s="223" t="str">
        <f>IF(C400="","",VLOOKUP(C400,价格表!B:E,4,0))</f>
        <v/>
      </c>
      <c r="C400" s="224"/>
      <c r="D400" s="224"/>
      <c r="E400" s="224"/>
      <c r="F400" s="224"/>
      <c r="G400" s="224"/>
      <c r="H400" s="225">
        <f t="shared" si="30"/>
        <v>0</v>
      </c>
      <c r="I400" s="225" t="str">
        <f>IF(C400="","",VLOOKUP(C400,价格表!B:D,3,0))</f>
        <v/>
      </c>
      <c r="J400" s="225" t="str">
        <f t="shared" si="31"/>
        <v/>
      </c>
    </row>
    <row r="401" ht="25" customHeight="1" spans="1:10">
      <c r="A401" s="223" t="str">
        <f t="shared" si="29"/>
        <v/>
      </c>
      <c r="B401" s="223" t="str">
        <f>IF(C401="","",VLOOKUP(C401,价格表!B:E,4,0))</f>
        <v/>
      </c>
      <c r="C401" s="224"/>
      <c r="D401" s="224"/>
      <c r="E401" s="224"/>
      <c r="F401" s="224"/>
      <c r="G401" s="224"/>
      <c r="H401" s="225">
        <f t="shared" si="30"/>
        <v>0</v>
      </c>
      <c r="I401" s="225" t="str">
        <f>IF(C401="","",VLOOKUP(C401,价格表!B:D,3,0))</f>
        <v/>
      </c>
      <c r="J401" s="225" t="str">
        <f t="shared" si="31"/>
        <v/>
      </c>
    </row>
    <row r="402" ht="25" customHeight="1" spans="1:10">
      <c r="A402" s="223" t="str">
        <f t="shared" si="29"/>
        <v/>
      </c>
      <c r="B402" s="223" t="str">
        <f>IF(C402="","",VLOOKUP(C402,价格表!B:E,4,0))</f>
        <v/>
      </c>
      <c r="C402" s="224"/>
      <c r="D402" s="224"/>
      <c r="E402" s="224"/>
      <c r="F402" s="224"/>
      <c r="G402" s="224"/>
      <c r="H402" s="225">
        <f t="shared" si="30"/>
        <v>0</v>
      </c>
      <c r="I402" s="225" t="str">
        <f>IF(C402="","",VLOOKUP(C402,价格表!B:D,3,0))</f>
        <v/>
      </c>
      <c r="J402" s="225" t="str">
        <f t="shared" si="31"/>
        <v/>
      </c>
    </row>
    <row r="403" ht="25" customHeight="1" spans="1:10">
      <c r="A403" s="223" t="str">
        <f t="shared" si="29"/>
        <v/>
      </c>
      <c r="B403" s="223" t="str">
        <f>IF(C403="","",VLOOKUP(C403,价格表!B:E,4,0))</f>
        <v/>
      </c>
      <c r="C403" s="224"/>
      <c r="D403" s="224"/>
      <c r="E403" s="224"/>
      <c r="F403" s="224"/>
      <c r="G403" s="224"/>
      <c r="H403" s="225">
        <f t="shared" si="30"/>
        <v>0</v>
      </c>
      <c r="I403" s="225" t="str">
        <f>IF(C403="","",VLOOKUP(C403,价格表!B:D,3,0))</f>
        <v/>
      </c>
      <c r="J403" s="225" t="str">
        <f t="shared" si="31"/>
        <v/>
      </c>
    </row>
    <row r="404" ht="25" customHeight="1" spans="1:10">
      <c r="A404" s="223" t="str">
        <f t="shared" si="29"/>
        <v/>
      </c>
      <c r="B404" s="223" t="str">
        <f>IF(C404="","",VLOOKUP(C404,价格表!B:E,4,0))</f>
        <v/>
      </c>
      <c r="C404" s="224"/>
      <c r="D404" s="224"/>
      <c r="E404" s="224"/>
      <c r="F404" s="224"/>
      <c r="G404" s="224"/>
      <c r="H404" s="225">
        <f t="shared" si="30"/>
        <v>0</v>
      </c>
      <c r="I404" s="225" t="str">
        <f>IF(C404="","",VLOOKUP(C404,价格表!B:D,3,0))</f>
        <v/>
      </c>
      <c r="J404" s="225" t="str">
        <f t="shared" si="31"/>
        <v/>
      </c>
    </row>
    <row r="405" ht="25" customHeight="1" spans="1:10">
      <c r="A405" s="223" t="str">
        <f t="shared" si="29"/>
        <v/>
      </c>
      <c r="B405" s="223" t="str">
        <f>IF(C405="","",VLOOKUP(C405,价格表!B:E,4,0))</f>
        <v/>
      </c>
      <c r="C405" s="224"/>
      <c r="D405" s="224"/>
      <c r="E405" s="224"/>
      <c r="F405" s="224"/>
      <c r="G405" s="224"/>
      <c r="H405" s="225">
        <f t="shared" si="30"/>
        <v>0</v>
      </c>
      <c r="I405" s="225" t="str">
        <f>IF(C405="","",VLOOKUP(C405,价格表!B:D,3,0))</f>
        <v/>
      </c>
      <c r="J405" s="225" t="str">
        <f t="shared" si="31"/>
        <v/>
      </c>
    </row>
    <row r="406" ht="25" customHeight="1" spans="1:10">
      <c r="A406" s="223" t="str">
        <f t="shared" ref="A406:A442" si="32">IF(C406="","",ROW()-2)</f>
        <v/>
      </c>
      <c r="B406" s="223" t="str">
        <f>IF(C406="","",VLOOKUP(C406,价格表!B:E,4,0))</f>
        <v/>
      </c>
      <c r="C406" s="224"/>
      <c r="D406" s="224"/>
      <c r="E406" s="224"/>
      <c r="F406" s="224"/>
      <c r="G406" s="224"/>
      <c r="H406" s="225">
        <f t="shared" si="30"/>
        <v>0</v>
      </c>
      <c r="I406" s="225" t="str">
        <f>IF(C406="","",VLOOKUP(C406,价格表!B:D,3,0))</f>
        <v/>
      </c>
      <c r="J406" s="225" t="str">
        <f t="shared" si="31"/>
        <v/>
      </c>
    </row>
    <row r="407" ht="25" customHeight="1" spans="1:10">
      <c r="A407" s="223" t="str">
        <f t="shared" si="32"/>
        <v/>
      </c>
      <c r="B407" s="223" t="str">
        <f>IF(C407="","",VLOOKUP(C407,价格表!B:E,4,0))</f>
        <v/>
      </c>
      <c r="C407" s="224"/>
      <c r="D407" s="224"/>
      <c r="E407" s="224"/>
      <c r="F407" s="224"/>
      <c r="G407" s="224"/>
      <c r="H407" s="225">
        <f t="shared" ref="H406:H442" si="33">E407</f>
        <v>0</v>
      </c>
      <c r="I407" s="225" t="str">
        <f>IF(C407="","",VLOOKUP(C407,价格表!B:D,3,0))</f>
        <v/>
      </c>
      <c r="J407" s="225" t="str">
        <f t="shared" ref="J406:J442" si="34">IF(C407="","",H407*I407)</f>
        <v/>
      </c>
    </row>
    <row r="408" ht="25" customHeight="1" spans="1:10">
      <c r="A408" s="223" t="str">
        <f t="shared" si="32"/>
        <v/>
      </c>
      <c r="B408" s="223" t="str">
        <f>IF(C408="","",VLOOKUP(C408,价格表!B:E,4,0))</f>
        <v/>
      </c>
      <c r="C408" s="224"/>
      <c r="D408" s="224"/>
      <c r="E408" s="224"/>
      <c r="F408" s="224"/>
      <c r="G408" s="224"/>
      <c r="H408" s="225">
        <f t="shared" si="33"/>
        <v>0</v>
      </c>
      <c r="I408" s="225" t="str">
        <f>IF(C408="","",VLOOKUP(C408,价格表!B:D,3,0))</f>
        <v/>
      </c>
      <c r="J408" s="225" t="str">
        <f t="shared" si="34"/>
        <v/>
      </c>
    </row>
    <row r="409" ht="25" customHeight="1" spans="1:10">
      <c r="A409" s="223" t="str">
        <f t="shared" si="32"/>
        <v/>
      </c>
      <c r="B409" s="223" t="str">
        <f>IF(C409="","",VLOOKUP(C409,价格表!B:E,4,0))</f>
        <v/>
      </c>
      <c r="C409" s="224"/>
      <c r="D409" s="224"/>
      <c r="E409" s="224"/>
      <c r="F409" s="224"/>
      <c r="G409" s="224"/>
      <c r="H409" s="225">
        <f t="shared" si="33"/>
        <v>0</v>
      </c>
      <c r="I409" s="225" t="str">
        <f>IF(C409="","",VLOOKUP(C409,价格表!B:D,3,0))</f>
        <v/>
      </c>
      <c r="J409" s="225" t="str">
        <f t="shared" si="34"/>
        <v/>
      </c>
    </row>
    <row r="410" ht="25" customHeight="1" spans="1:10">
      <c r="A410" s="223" t="str">
        <f t="shared" si="32"/>
        <v/>
      </c>
      <c r="B410" s="223" t="str">
        <f>IF(C410="","",VLOOKUP(C410,价格表!B:E,4,0))</f>
        <v/>
      </c>
      <c r="C410" s="224"/>
      <c r="D410" s="224"/>
      <c r="E410" s="224"/>
      <c r="F410" s="224"/>
      <c r="G410" s="224"/>
      <c r="H410" s="225">
        <f t="shared" si="33"/>
        <v>0</v>
      </c>
      <c r="I410" s="225" t="str">
        <f>IF(C410="","",VLOOKUP(C410,价格表!B:D,3,0))</f>
        <v/>
      </c>
      <c r="J410" s="225" t="str">
        <f t="shared" si="34"/>
        <v/>
      </c>
    </row>
    <row r="411" ht="25" customHeight="1" spans="1:10">
      <c r="A411" s="223" t="str">
        <f t="shared" si="32"/>
        <v/>
      </c>
      <c r="B411" s="223" t="str">
        <f>IF(C411="","",VLOOKUP(C411,价格表!B:E,4,0))</f>
        <v/>
      </c>
      <c r="C411" s="224"/>
      <c r="D411" s="224"/>
      <c r="E411" s="224"/>
      <c r="F411" s="224"/>
      <c r="G411" s="224"/>
      <c r="H411" s="225">
        <f t="shared" si="33"/>
        <v>0</v>
      </c>
      <c r="I411" s="225" t="str">
        <f>IF(C411="","",VLOOKUP(C411,价格表!B:D,3,0))</f>
        <v/>
      </c>
      <c r="J411" s="225" t="str">
        <f t="shared" si="34"/>
        <v/>
      </c>
    </row>
    <row r="412" ht="25" customHeight="1" spans="1:10">
      <c r="A412" s="223" t="str">
        <f t="shared" si="32"/>
        <v/>
      </c>
      <c r="B412" s="223" t="str">
        <f>IF(C412="","",VLOOKUP(C412,价格表!B:E,4,0))</f>
        <v/>
      </c>
      <c r="C412" s="224"/>
      <c r="D412" s="224"/>
      <c r="E412" s="224"/>
      <c r="F412" s="224"/>
      <c r="G412" s="224"/>
      <c r="H412" s="225">
        <f t="shared" si="33"/>
        <v>0</v>
      </c>
      <c r="I412" s="225" t="str">
        <f>IF(C412="","",VLOOKUP(C412,价格表!B:D,3,0))</f>
        <v/>
      </c>
      <c r="J412" s="225" t="str">
        <f t="shared" si="34"/>
        <v/>
      </c>
    </row>
    <row r="413" ht="25" customHeight="1" spans="1:10">
      <c r="A413" s="223" t="str">
        <f t="shared" si="32"/>
        <v/>
      </c>
      <c r="B413" s="223" t="str">
        <f>IF(C413="","",VLOOKUP(C413,价格表!B:E,4,0))</f>
        <v/>
      </c>
      <c r="C413" s="224"/>
      <c r="D413" s="224"/>
      <c r="E413" s="224"/>
      <c r="F413" s="224"/>
      <c r="G413" s="224"/>
      <c r="H413" s="225">
        <f t="shared" si="33"/>
        <v>0</v>
      </c>
      <c r="I413" s="225" t="str">
        <f>IF(C413="","",VLOOKUP(C413,价格表!B:D,3,0))</f>
        <v/>
      </c>
      <c r="J413" s="225" t="str">
        <f t="shared" si="34"/>
        <v/>
      </c>
    </row>
    <row r="414" ht="25" customHeight="1" spans="1:10">
      <c r="A414" s="223" t="str">
        <f t="shared" si="32"/>
        <v/>
      </c>
      <c r="B414" s="223" t="str">
        <f>IF(C414="","",VLOOKUP(C414,价格表!B:E,4,0))</f>
        <v/>
      </c>
      <c r="C414" s="224"/>
      <c r="D414" s="224"/>
      <c r="E414" s="224"/>
      <c r="F414" s="224"/>
      <c r="G414" s="224"/>
      <c r="H414" s="225">
        <f t="shared" si="33"/>
        <v>0</v>
      </c>
      <c r="I414" s="225" t="str">
        <f>IF(C414="","",VLOOKUP(C414,价格表!B:D,3,0))</f>
        <v/>
      </c>
      <c r="J414" s="225" t="str">
        <f t="shared" si="34"/>
        <v/>
      </c>
    </row>
    <row r="415" ht="25" customHeight="1" spans="1:10">
      <c r="A415" s="223" t="str">
        <f t="shared" si="32"/>
        <v/>
      </c>
      <c r="B415" s="223" t="str">
        <f>IF(C415="","",VLOOKUP(C415,价格表!B:E,4,0))</f>
        <v/>
      </c>
      <c r="C415" s="224"/>
      <c r="D415" s="224"/>
      <c r="E415" s="224"/>
      <c r="F415" s="224"/>
      <c r="G415" s="224"/>
      <c r="H415" s="225">
        <f t="shared" si="33"/>
        <v>0</v>
      </c>
      <c r="I415" s="225" t="str">
        <f>IF(C415="","",VLOOKUP(C415,价格表!B:D,3,0))</f>
        <v/>
      </c>
      <c r="J415" s="225" t="str">
        <f t="shared" si="34"/>
        <v/>
      </c>
    </row>
    <row r="416" ht="25" customHeight="1" spans="1:10">
      <c r="A416" s="223" t="str">
        <f t="shared" si="32"/>
        <v/>
      </c>
      <c r="B416" s="223" t="str">
        <f>IF(C416="","",VLOOKUP(C416,价格表!B:E,4,0))</f>
        <v/>
      </c>
      <c r="C416" s="224"/>
      <c r="D416" s="224"/>
      <c r="E416" s="224"/>
      <c r="F416" s="224"/>
      <c r="G416" s="224"/>
      <c r="H416" s="225">
        <f t="shared" si="33"/>
        <v>0</v>
      </c>
      <c r="I416" s="225" t="str">
        <f>IF(C416="","",VLOOKUP(C416,价格表!B:D,3,0))</f>
        <v/>
      </c>
      <c r="J416" s="225" t="str">
        <f t="shared" si="34"/>
        <v/>
      </c>
    </row>
    <row r="417" ht="25" customHeight="1" spans="1:10">
      <c r="A417" s="223" t="str">
        <f t="shared" si="32"/>
        <v/>
      </c>
      <c r="B417" s="223" t="str">
        <f>IF(C417="","",VLOOKUP(C417,价格表!B:E,4,0))</f>
        <v/>
      </c>
      <c r="C417" s="224"/>
      <c r="D417" s="224"/>
      <c r="E417" s="224"/>
      <c r="F417" s="224"/>
      <c r="G417" s="224"/>
      <c r="H417" s="225">
        <f t="shared" si="33"/>
        <v>0</v>
      </c>
      <c r="I417" s="225" t="str">
        <f>IF(C417="","",VLOOKUP(C417,价格表!B:D,3,0))</f>
        <v/>
      </c>
      <c r="J417" s="225" t="str">
        <f t="shared" si="34"/>
        <v/>
      </c>
    </row>
    <row r="418" ht="25" customHeight="1" spans="1:10">
      <c r="A418" s="223" t="str">
        <f t="shared" si="32"/>
        <v/>
      </c>
      <c r="B418" s="223" t="str">
        <f>IF(C418="","",VLOOKUP(C418,价格表!B:E,4,0))</f>
        <v/>
      </c>
      <c r="C418" s="224"/>
      <c r="D418" s="224"/>
      <c r="E418" s="224"/>
      <c r="F418" s="224"/>
      <c r="G418" s="224"/>
      <c r="H418" s="225">
        <f t="shared" si="33"/>
        <v>0</v>
      </c>
      <c r="I418" s="225" t="str">
        <f>IF(C418="","",VLOOKUP(C418,价格表!B:D,3,0))</f>
        <v/>
      </c>
      <c r="J418" s="225" t="str">
        <f t="shared" si="34"/>
        <v/>
      </c>
    </row>
    <row r="419" ht="25" customHeight="1" spans="1:10">
      <c r="A419" s="223" t="str">
        <f t="shared" si="32"/>
        <v/>
      </c>
      <c r="B419" s="223" t="str">
        <f>IF(C419="","",VLOOKUP(C419,价格表!B:E,4,0))</f>
        <v/>
      </c>
      <c r="C419" s="224"/>
      <c r="D419" s="224"/>
      <c r="E419" s="224"/>
      <c r="F419" s="224"/>
      <c r="G419" s="224"/>
      <c r="H419" s="225">
        <f t="shared" si="33"/>
        <v>0</v>
      </c>
      <c r="I419" s="225" t="str">
        <f>IF(C419="","",VLOOKUP(C419,价格表!B:D,3,0))</f>
        <v/>
      </c>
      <c r="J419" s="225" t="str">
        <f t="shared" si="34"/>
        <v/>
      </c>
    </row>
    <row r="420" ht="25" customHeight="1" spans="1:10">
      <c r="A420" s="223" t="str">
        <f t="shared" si="32"/>
        <v/>
      </c>
      <c r="B420" s="223" t="str">
        <f>IF(C420="","",VLOOKUP(C420,价格表!B:E,4,0))</f>
        <v/>
      </c>
      <c r="C420" s="224"/>
      <c r="D420" s="224"/>
      <c r="E420" s="224"/>
      <c r="F420" s="224"/>
      <c r="G420" s="224"/>
      <c r="H420" s="225">
        <f t="shared" si="33"/>
        <v>0</v>
      </c>
      <c r="I420" s="225" t="str">
        <f>IF(C420="","",VLOOKUP(C420,价格表!B:D,3,0))</f>
        <v/>
      </c>
      <c r="J420" s="225" t="str">
        <f t="shared" si="34"/>
        <v/>
      </c>
    </row>
    <row r="421" ht="25" customHeight="1" spans="1:10">
      <c r="A421" s="223" t="str">
        <f t="shared" si="32"/>
        <v/>
      </c>
      <c r="B421" s="223" t="str">
        <f>IF(C421="","",VLOOKUP(C421,价格表!B:E,4,0))</f>
        <v/>
      </c>
      <c r="C421" s="224"/>
      <c r="D421" s="224"/>
      <c r="E421" s="224"/>
      <c r="F421" s="224"/>
      <c r="G421" s="224"/>
      <c r="H421" s="225">
        <f t="shared" si="33"/>
        <v>0</v>
      </c>
      <c r="I421" s="225" t="str">
        <f>IF(C421="","",VLOOKUP(C421,价格表!B:D,3,0))</f>
        <v/>
      </c>
      <c r="J421" s="225" t="str">
        <f t="shared" si="34"/>
        <v/>
      </c>
    </row>
    <row r="422" ht="25" customHeight="1" spans="1:10">
      <c r="A422" s="223" t="str">
        <f t="shared" si="32"/>
        <v/>
      </c>
      <c r="B422" s="223" t="str">
        <f>IF(C422="","",VLOOKUP(C422,价格表!B:E,4,0))</f>
        <v/>
      </c>
      <c r="C422" s="224"/>
      <c r="D422" s="224"/>
      <c r="E422" s="224"/>
      <c r="F422" s="224"/>
      <c r="G422" s="224"/>
      <c r="H422" s="225">
        <f t="shared" si="33"/>
        <v>0</v>
      </c>
      <c r="I422" s="225" t="str">
        <f>IF(C422="","",VLOOKUP(C422,价格表!B:D,3,0))</f>
        <v/>
      </c>
      <c r="J422" s="225" t="str">
        <f t="shared" si="34"/>
        <v/>
      </c>
    </row>
    <row r="423" ht="25" customHeight="1" spans="1:10">
      <c r="A423" s="223" t="str">
        <f t="shared" si="32"/>
        <v/>
      </c>
      <c r="B423" s="223" t="str">
        <f>IF(C423="","",VLOOKUP(C423,价格表!B:E,4,0))</f>
        <v/>
      </c>
      <c r="C423" s="224"/>
      <c r="D423" s="224"/>
      <c r="E423" s="224"/>
      <c r="F423" s="224"/>
      <c r="G423" s="224"/>
      <c r="H423" s="225">
        <f t="shared" si="33"/>
        <v>0</v>
      </c>
      <c r="I423" s="225" t="str">
        <f>IF(C423="","",VLOOKUP(C423,价格表!B:D,3,0))</f>
        <v/>
      </c>
      <c r="J423" s="225" t="str">
        <f t="shared" si="34"/>
        <v/>
      </c>
    </row>
    <row r="424" ht="25" customHeight="1" spans="1:10">
      <c r="A424" s="223" t="str">
        <f t="shared" si="32"/>
        <v/>
      </c>
      <c r="B424" s="223" t="str">
        <f>IF(C424="","",VLOOKUP(C424,价格表!B:E,4,0))</f>
        <v/>
      </c>
      <c r="C424" s="224"/>
      <c r="D424" s="224"/>
      <c r="E424" s="224"/>
      <c r="F424" s="224"/>
      <c r="G424" s="224"/>
      <c r="H424" s="225">
        <f t="shared" si="33"/>
        <v>0</v>
      </c>
      <c r="I424" s="225" t="str">
        <f>IF(C424="","",VLOOKUP(C424,价格表!B:D,3,0))</f>
        <v/>
      </c>
      <c r="J424" s="225" t="str">
        <f t="shared" si="34"/>
        <v/>
      </c>
    </row>
    <row r="425" ht="25" customHeight="1" spans="1:10">
      <c r="A425" s="223" t="str">
        <f t="shared" si="32"/>
        <v/>
      </c>
      <c r="B425" s="223" t="str">
        <f>IF(C425="","",VLOOKUP(C425,价格表!B:E,4,0))</f>
        <v/>
      </c>
      <c r="C425" s="224"/>
      <c r="D425" s="224"/>
      <c r="E425" s="224"/>
      <c r="F425" s="224"/>
      <c r="G425" s="224"/>
      <c r="H425" s="225">
        <f t="shared" si="33"/>
        <v>0</v>
      </c>
      <c r="I425" s="225" t="str">
        <f>IF(C425="","",VLOOKUP(C425,价格表!B:D,3,0))</f>
        <v/>
      </c>
      <c r="J425" s="225" t="str">
        <f t="shared" si="34"/>
        <v/>
      </c>
    </row>
    <row r="426" ht="25" customHeight="1" spans="1:10">
      <c r="A426" s="223" t="str">
        <f t="shared" si="32"/>
        <v/>
      </c>
      <c r="B426" s="223" t="str">
        <f>IF(C426="","",VLOOKUP(C426,价格表!B:E,4,0))</f>
        <v/>
      </c>
      <c r="C426" s="224"/>
      <c r="D426" s="224"/>
      <c r="E426" s="224"/>
      <c r="F426" s="224"/>
      <c r="G426" s="224"/>
      <c r="H426" s="225">
        <f t="shared" si="33"/>
        <v>0</v>
      </c>
      <c r="I426" s="225" t="str">
        <f>IF(C426="","",VLOOKUP(C426,价格表!B:D,3,0))</f>
        <v/>
      </c>
      <c r="J426" s="225" t="str">
        <f t="shared" si="34"/>
        <v/>
      </c>
    </row>
    <row r="427" ht="25" customHeight="1" spans="1:10">
      <c r="A427" s="223" t="str">
        <f t="shared" si="32"/>
        <v/>
      </c>
      <c r="B427" s="223" t="str">
        <f>IF(C427="","",VLOOKUP(C427,价格表!B:E,4,0))</f>
        <v/>
      </c>
      <c r="C427" s="224"/>
      <c r="D427" s="224"/>
      <c r="E427" s="224"/>
      <c r="F427" s="224"/>
      <c r="G427" s="224"/>
      <c r="H427" s="225">
        <f t="shared" si="33"/>
        <v>0</v>
      </c>
      <c r="I427" s="225" t="str">
        <f>IF(C427="","",VLOOKUP(C427,价格表!B:D,3,0))</f>
        <v/>
      </c>
      <c r="J427" s="225" t="str">
        <f t="shared" si="34"/>
        <v/>
      </c>
    </row>
    <row r="428" ht="25" customHeight="1" spans="1:10">
      <c r="A428" s="223" t="str">
        <f t="shared" si="32"/>
        <v/>
      </c>
      <c r="B428" s="223" t="str">
        <f>IF(C428="","",VLOOKUP(C428,价格表!B:E,4,0))</f>
        <v/>
      </c>
      <c r="C428" s="224"/>
      <c r="D428" s="224"/>
      <c r="E428" s="224"/>
      <c r="F428" s="224"/>
      <c r="G428" s="224"/>
      <c r="H428" s="225">
        <f t="shared" si="33"/>
        <v>0</v>
      </c>
      <c r="I428" s="225" t="str">
        <f>IF(C428="","",VLOOKUP(C428,价格表!B:D,3,0))</f>
        <v/>
      </c>
      <c r="J428" s="225" t="str">
        <f t="shared" si="34"/>
        <v/>
      </c>
    </row>
    <row r="429" ht="25" customHeight="1" spans="1:10">
      <c r="A429" s="223" t="str">
        <f t="shared" si="32"/>
        <v/>
      </c>
      <c r="B429" s="223" t="str">
        <f>IF(C429="","",VLOOKUP(C429,价格表!B:E,4,0))</f>
        <v/>
      </c>
      <c r="C429" s="224"/>
      <c r="D429" s="224"/>
      <c r="E429" s="224"/>
      <c r="F429" s="224"/>
      <c r="G429" s="224"/>
      <c r="H429" s="225">
        <f t="shared" si="33"/>
        <v>0</v>
      </c>
      <c r="I429" s="225" t="str">
        <f>IF(C429="","",VLOOKUP(C429,价格表!B:D,3,0))</f>
        <v/>
      </c>
      <c r="J429" s="225" t="str">
        <f t="shared" si="34"/>
        <v/>
      </c>
    </row>
    <row r="430" ht="25" customHeight="1" spans="1:10">
      <c r="A430" s="223" t="str">
        <f t="shared" si="32"/>
        <v/>
      </c>
      <c r="B430" s="223" t="str">
        <f>IF(C430="","",VLOOKUP(C430,价格表!B:E,4,0))</f>
        <v/>
      </c>
      <c r="C430" s="224"/>
      <c r="D430" s="224"/>
      <c r="E430" s="224"/>
      <c r="F430" s="224"/>
      <c r="G430" s="224"/>
      <c r="H430" s="225">
        <f t="shared" si="33"/>
        <v>0</v>
      </c>
      <c r="I430" s="225" t="str">
        <f>IF(C430="","",VLOOKUP(C430,价格表!B:D,3,0))</f>
        <v/>
      </c>
      <c r="J430" s="225" t="str">
        <f t="shared" si="34"/>
        <v/>
      </c>
    </row>
    <row r="431" ht="25" customHeight="1" spans="1:10">
      <c r="A431" s="223" t="str">
        <f t="shared" si="32"/>
        <v/>
      </c>
      <c r="B431" s="223" t="str">
        <f>IF(C431="","",VLOOKUP(C431,价格表!B:E,4,0))</f>
        <v/>
      </c>
      <c r="C431" s="224"/>
      <c r="D431" s="224"/>
      <c r="E431" s="224"/>
      <c r="F431" s="224"/>
      <c r="G431" s="224"/>
      <c r="H431" s="225">
        <f t="shared" si="33"/>
        <v>0</v>
      </c>
      <c r="I431" s="225" t="str">
        <f>IF(C431="","",VLOOKUP(C431,价格表!B:D,3,0))</f>
        <v/>
      </c>
      <c r="J431" s="225" t="str">
        <f t="shared" si="34"/>
        <v/>
      </c>
    </row>
    <row r="432" ht="25" customHeight="1" spans="1:10">
      <c r="A432" s="223" t="str">
        <f t="shared" si="32"/>
        <v/>
      </c>
      <c r="B432" s="223" t="str">
        <f>IF(C432="","",VLOOKUP(C432,价格表!B:E,4,0))</f>
        <v/>
      </c>
      <c r="C432" s="224"/>
      <c r="D432" s="224"/>
      <c r="E432" s="224"/>
      <c r="F432" s="224"/>
      <c r="G432" s="224"/>
      <c r="H432" s="225">
        <f t="shared" si="33"/>
        <v>0</v>
      </c>
      <c r="I432" s="225" t="str">
        <f>IF(C432="","",VLOOKUP(C432,价格表!B:D,3,0))</f>
        <v/>
      </c>
      <c r="J432" s="225" t="str">
        <f t="shared" si="34"/>
        <v/>
      </c>
    </row>
    <row r="433" ht="25" customHeight="1" spans="1:10">
      <c r="A433" s="223" t="str">
        <f t="shared" si="32"/>
        <v/>
      </c>
      <c r="B433" s="223" t="str">
        <f>IF(C433="","",VLOOKUP(C433,价格表!B:E,4,0))</f>
        <v/>
      </c>
      <c r="C433" s="224"/>
      <c r="D433" s="224"/>
      <c r="E433" s="224"/>
      <c r="F433" s="224"/>
      <c r="G433" s="224"/>
      <c r="H433" s="225">
        <f t="shared" si="33"/>
        <v>0</v>
      </c>
      <c r="I433" s="225" t="str">
        <f>IF(C433="","",VLOOKUP(C433,价格表!B:D,3,0))</f>
        <v/>
      </c>
      <c r="J433" s="225" t="str">
        <f t="shared" si="34"/>
        <v/>
      </c>
    </row>
    <row r="434" ht="25" customHeight="1" spans="1:10">
      <c r="A434" s="223" t="str">
        <f t="shared" si="32"/>
        <v/>
      </c>
      <c r="B434" s="223" t="str">
        <f>IF(C434="","",VLOOKUP(C434,价格表!B:E,4,0))</f>
        <v/>
      </c>
      <c r="C434" s="224"/>
      <c r="D434" s="224"/>
      <c r="E434" s="224"/>
      <c r="F434" s="224"/>
      <c r="G434" s="224"/>
      <c r="H434" s="225">
        <f t="shared" si="33"/>
        <v>0</v>
      </c>
      <c r="I434" s="225" t="str">
        <f>IF(C434="","",VLOOKUP(C434,价格表!B:D,3,0))</f>
        <v/>
      </c>
      <c r="J434" s="225" t="str">
        <f t="shared" si="34"/>
        <v/>
      </c>
    </row>
    <row r="435" ht="25" customHeight="1" spans="1:10">
      <c r="A435" s="223" t="str">
        <f t="shared" si="32"/>
        <v/>
      </c>
      <c r="B435" s="223" t="str">
        <f>IF(C435="","",VLOOKUP(C435,价格表!B:E,4,0))</f>
        <v/>
      </c>
      <c r="C435" s="224"/>
      <c r="D435" s="224"/>
      <c r="E435" s="224"/>
      <c r="F435" s="224"/>
      <c r="G435" s="224"/>
      <c r="H435" s="225">
        <f t="shared" si="33"/>
        <v>0</v>
      </c>
      <c r="I435" s="225" t="str">
        <f>IF(C435="","",VLOOKUP(C435,价格表!B:D,3,0))</f>
        <v/>
      </c>
      <c r="J435" s="225" t="str">
        <f t="shared" si="34"/>
        <v/>
      </c>
    </row>
    <row r="436" ht="25" customHeight="1" spans="1:10">
      <c r="A436" s="223" t="str">
        <f t="shared" si="32"/>
        <v/>
      </c>
      <c r="B436" s="223" t="str">
        <f>IF(C436="","",VLOOKUP(C436,价格表!B:E,4,0))</f>
        <v/>
      </c>
      <c r="C436" s="224"/>
      <c r="D436" s="224"/>
      <c r="E436" s="224"/>
      <c r="F436" s="224"/>
      <c r="G436" s="224"/>
      <c r="H436" s="225">
        <f t="shared" si="33"/>
        <v>0</v>
      </c>
      <c r="I436" s="225" t="str">
        <f>IF(C436="","",VLOOKUP(C436,价格表!B:D,3,0))</f>
        <v/>
      </c>
      <c r="J436" s="225" t="str">
        <f t="shared" si="34"/>
        <v/>
      </c>
    </row>
    <row r="437" ht="25" customHeight="1" spans="1:10">
      <c r="A437" s="223" t="str">
        <f t="shared" si="32"/>
        <v/>
      </c>
      <c r="B437" s="223" t="str">
        <f>IF(C437="","",VLOOKUP(C437,价格表!B:E,4,0))</f>
        <v/>
      </c>
      <c r="C437" s="224"/>
      <c r="D437" s="224"/>
      <c r="E437" s="224"/>
      <c r="F437" s="224"/>
      <c r="G437" s="224"/>
      <c r="H437" s="225">
        <f t="shared" si="33"/>
        <v>0</v>
      </c>
      <c r="I437" s="225" t="str">
        <f>IF(C437="","",VLOOKUP(C437,价格表!B:D,3,0))</f>
        <v/>
      </c>
      <c r="J437" s="225" t="str">
        <f t="shared" si="34"/>
        <v/>
      </c>
    </row>
    <row r="438" ht="25" customHeight="1" spans="1:10">
      <c r="A438" s="223" t="str">
        <f t="shared" si="32"/>
        <v/>
      </c>
      <c r="B438" s="223" t="str">
        <f>IF(C438="","",VLOOKUP(C438,价格表!B:E,4,0))</f>
        <v/>
      </c>
      <c r="C438" s="224"/>
      <c r="D438" s="224"/>
      <c r="E438" s="224"/>
      <c r="F438" s="224"/>
      <c r="G438" s="224"/>
      <c r="H438" s="225">
        <f t="shared" si="33"/>
        <v>0</v>
      </c>
      <c r="I438" s="225" t="str">
        <f>IF(C438="","",VLOOKUP(C438,价格表!B:D,3,0))</f>
        <v/>
      </c>
      <c r="J438" s="225" t="str">
        <f t="shared" si="34"/>
        <v/>
      </c>
    </row>
    <row r="439" ht="25" customHeight="1" spans="1:10">
      <c r="A439" s="223" t="str">
        <f t="shared" si="32"/>
        <v/>
      </c>
      <c r="B439" s="223" t="str">
        <f>IF(C439="","",VLOOKUP(C439,价格表!B:E,4,0))</f>
        <v/>
      </c>
      <c r="C439" s="224"/>
      <c r="D439" s="224"/>
      <c r="E439" s="224"/>
      <c r="F439" s="224"/>
      <c r="G439" s="224"/>
      <c r="H439" s="225">
        <f t="shared" si="33"/>
        <v>0</v>
      </c>
      <c r="I439" s="225" t="str">
        <f>IF(C439="","",VLOOKUP(C439,价格表!B:D,3,0))</f>
        <v/>
      </c>
      <c r="J439" s="225" t="str">
        <f t="shared" si="34"/>
        <v/>
      </c>
    </row>
    <row r="440" ht="25" customHeight="1" spans="1:10">
      <c r="A440" s="223" t="str">
        <f t="shared" si="32"/>
        <v/>
      </c>
      <c r="B440" s="223" t="str">
        <f>IF(C440="","",VLOOKUP(C440,价格表!B:E,4,0))</f>
        <v/>
      </c>
      <c r="C440" s="224"/>
      <c r="D440" s="224"/>
      <c r="E440" s="224"/>
      <c r="F440" s="224"/>
      <c r="G440" s="224"/>
      <c r="H440" s="225">
        <f t="shared" si="33"/>
        <v>0</v>
      </c>
      <c r="I440" s="225" t="str">
        <f>IF(C440="","",VLOOKUP(C440,价格表!B:D,3,0))</f>
        <v/>
      </c>
      <c r="J440" s="225" t="str">
        <f t="shared" si="34"/>
        <v/>
      </c>
    </row>
    <row r="441" ht="25" customHeight="1" spans="1:10">
      <c r="A441" s="223" t="str">
        <f t="shared" si="32"/>
        <v/>
      </c>
      <c r="B441" s="223" t="str">
        <f>IF(C441="","",VLOOKUP(C441,价格表!B:E,4,0))</f>
        <v/>
      </c>
      <c r="C441" s="224"/>
      <c r="D441" s="224"/>
      <c r="E441" s="224"/>
      <c r="F441" s="224"/>
      <c r="G441" s="224"/>
      <c r="H441" s="225">
        <f t="shared" si="33"/>
        <v>0</v>
      </c>
      <c r="I441" s="225" t="str">
        <f>IF(C441="","",VLOOKUP(C441,价格表!B:D,3,0))</f>
        <v/>
      </c>
      <c r="J441" s="225" t="str">
        <f t="shared" si="34"/>
        <v/>
      </c>
    </row>
    <row r="442" ht="25" customHeight="1" spans="1:10">
      <c r="A442" s="223" t="str">
        <f t="shared" si="32"/>
        <v/>
      </c>
      <c r="B442" s="223" t="str">
        <f>IF(C442="","",VLOOKUP(C442,价格表!B:E,4,0))</f>
        <v/>
      </c>
      <c r="C442" s="224"/>
      <c r="D442" s="224"/>
      <c r="E442" s="224"/>
      <c r="F442" s="224"/>
      <c r="G442" s="224"/>
      <c r="H442" s="225">
        <f t="shared" si="33"/>
        <v>0</v>
      </c>
      <c r="I442" s="225" t="str">
        <f>IF(C442="","",VLOOKUP(C442,价格表!B:D,3,0))</f>
        <v/>
      </c>
      <c r="J442" s="225" t="str">
        <f t="shared" si="34"/>
        <v/>
      </c>
    </row>
    <row r="443" ht="25" customHeight="1" spans="1:10">
      <c r="A443" s="223" t="str">
        <f t="shared" ref="A443:A506" si="35">IF(C443="","",ROW()-2)</f>
        <v/>
      </c>
      <c r="B443" s="223" t="str">
        <f>IF(C443="","",VLOOKUP(C443,价格表!B:E,4,0))</f>
        <v/>
      </c>
      <c r="C443" s="224"/>
      <c r="D443" s="224"/>
      <c r="E443" s="224"/>
      <c r="F443" s="224"/>
      <c r="G443" s="224"/>
      <c r="H443" s="225">
        <f t="shared" ref="H443:H506" si="36">E443</f>
        <v>0</v>
      </c>
      <c r="I443" s="225" t="str">
        <f>IF(C443="","",VLOOKUP(C443,价格表!B:D,3,0))</f>
        <v/>
      </c>
      <c r="J443" s="225" t="str">
        <f t="shared" ref="J443:J506" si="37">IF(C443="","",H443*I443)</f>
        <v/>
      </c>
    </row>
    <row r="444" ht="25" customHeight="1" spans="1:10">
      <c r="A444" s="223" t="str">
        <f t="shared" si="35"/>
        <v/>
      </c>
      <c r="B444" s="223" t="str">
        <f>IF(C444="","",VLOOKUP(C444,价格表!B:E,4,0))</f>
        <v/>
      </c>
      <c r="C444" s="224"/>
      <c r="D444" s="224"/>
      <c r="E444" s="224"/>
      <c r="F444" s="224"/>
      <c r="G444" s="224"/>
      <c r="H444" s="225">
        <f t="shared" si="36"/>
        <v>0</v>
      </c>
      <c r="I444" s="225" t="str">
        <f>IF(C444="","",VLOOKUP(C444,价格表!B:D,3,0))</f>
        <v/>
      </c>
      <c r="J444" s="225" t="str">
        <f t="shared" si="37"/>
        <v/>
      </c>
    </row>
    <row r="445" ht="25" customHeight="1" spans="1:10">
      <c r="A445" s="223" t="str">
        <f t="shared" si="35"/>
        <v/>
      </c>
      <c r="B445" s="223" t="str">
        <f>IF(C445="","",VLOOKUP(C445,价格表!B:E,4,0))</f>
        <v/>
      </c>
      <c r="C445" s="224"/>
      <c r="D445" s="224"/>
      <c r="E445" s="224"/>
      <c r="F445" s="224"/>
      <c r="G445" s="224"/>
      <c r="H445" s="225">
        <f t="shared" si="36"/>
        <v>0</v>
      </c>
      <c r="I445" s="225" t="str">
        <f>IF(C445="","",VLOOKUP(C445,价格表!B:D,3,0))</f>
        <v/>
      </c>
      <c r="J445" s="225" t="str">
        <f t="shared" si="37"/>
        <v/>
      </c>
    </row>
    <row r="446" ht="25" customHeight="1" spans="1:10">
      <c r="A446" s="223" t="str">
        <f t="shared" si="35"/>
        <v/>
      </c>
      <c r="B446" s="223" t="str">
        <f>IF(C446="","",VLOOKUP(C446,价格表!B:E,4,0))</f>
        <v/>
      </c>
      <c r="C446" s="224"/>
      <c r="D446" s="224"/>
      <c r="E446" s="224"/>
      <c r="F446" s="224"/>
      <c r="G446" s="224"/>
      <c r="H446" s="225">
        <f t="shared" si="36"/>
        <v>0</v>
      </c>
      <c r="I446" s="225" t="str">
        <f>IF(C446="","",VLOOKUP(C446,价格表!B:D,3,0))</f>
        <v/>
      </c>
      <c r="J446" s="225" t="str">
        <f t="shared" si="37"/>
        <v/>
      </c>
    </row>
    <row r="447" ht="25" customHeight="1" spans="1:10">
      <c r="A447" s="223" t="str">
        <f t="shared" si="35"/>
        <v/>
      </c>
      <c r="B447" s="223" t="str">
        <f>IF(C447="","",VLOOKUP(C447,价格表!B:E,4,0))</f>
        <v/>
      </c>
      <c r="C447" s="224"/>
      <c r="D447" s="224"/>
      <c r="E447" s="224"/>
      <c r="F447" s="224"/>
      <c r="G447" s="224"/>
      <c r="H447" s="225">
        <f t="shared" si="36"/>
        <v>0</v>
      </c>
      <c r="I447" s="225" t="str">
        <f>IF(C447="","",VLOOKUP(C447,价格表!B:D,3,0))</f>
        <v/>
      </c>
      <c r="J447" s="225" t="str">
        <f t="shared" si="37"/>
        <v/>
      </c>
    </row>
    <row r="448" ht="25" customHeight="1" spans="1:10">
      <c r="A448" s="223" t="str">
        <f t="shared" si="35"/>
        <v/>
      </c>
      <c r="B448" s="223" t="str">
        <f>IF(C448="","",VLOOKUP(C448,价格表!B:E,4,0))</f>
        <v/>
      </c>
      <c r="C448" s="224"/>
      <c r="D448" s="224"/>
      <c r="E448" s="224"/>
      <c r="F448" s="224"/>
      <c r="G448" s="224"/>
      <c r="H448" s="225">
        <f t="shared" si="36"/>
        <v>0</v>
      </c>
      <c r="I448" s="225" t="str">
        <f>IF(C448="","",VLOOKUP(C448,价格表!B:D,3,0))</f>
        <v/>
      </c>
      <c r="J448" s="225" t="str">
        <f t="shared" si="37"/>
        <v/>
      </c>
    </row>
    <row r="449" ht="25" customHeight="1" spans="1:10">
      <c r="A449" s="223" t="str">
        <f t="shared" si="35"/>
        <v/>
      </c>
      <c r="B449" s="223" t="str">
        <f>IF(C449="","",VLOOKUP(C449,价格表!B:E,4,0))</f>
        <v/>
      </c>
      <c r="C449" s="224"/>
      <c r="D449" s="224"/>
      <c r="E449" s="224"/>
      <c r="F449" s="224"/>
      <c r="G449" s="224"/>
      <c r="H449" s="225">
        <f t="shared" si="36"/>
        <v>0</v>
      </c>
      <c r="I449" s="225" t="str">
        <f>IF(C449="","",VLOOKUP(C449,价格表!B:D,3,0))</f>
        <v/>
      </c>
      <c r="J449" s="225" t="str">
        <f t="shared" si="37"/>
        <v/>
      </c>
    </row>
    <row r="450" ht="25" customHeight="1" spans="1:10">
      <c r="A450" s="223" t="str">
        <f t="shared" si="35"/>
        <v/>
      </c>
      <c r="B450" s="223" t="str">
        <f>IF(C450="","",VLOOKUP(C450,价格表!B:E,4,0))</f>
        <v/>
      </c>
      <c r="C450" s="224"/>
      <c r="D450" s="224"/>
      <c r="E450" s="224"/>
      <c r="F450" s="224"/>
      <c r="G450" s="224"/>
      <c r="H450" s="225">
        <f t="shared" si="36"/>
        <v>0</v>
      </c>
      <c r="I450" s="225" t="str">
        <f>IF(C450="","",VLOOKUP(C450,价格表!B:D,3,0))</f>
        <v/>
      </c>
      <c r="J450" s="225" t="str">
        <f t="shared" si="37"/>
        <v/>
      </c>
    </row>
    <row r="451" ht="25" customHeight="1" spans="1:10">
      <c r="A451" s="223" t="str">
        <f t="shared" si="35"/>
        <v/>
      </c>
      <c r="B451" s="223" t="str">
        <f>IF(C451="","",VLOOKUP(C451,价格表!B:E,4,0))</f>
        <v/>
      </c>
      <c r="C451" s="224"/>
      <c r="D451" s="224"/>
      <c r="E451" s="224"/>
      <c r="F451" s="224"/>
      <c r="G451" s="224"/>
      <c r="H451" s="225">
        <f t="shared" si="36"/>
        <v>0</v>
      </c>
      <c r="I451" s="225" t="str">
        <f>IF(C451="","",VLOOKUP(C451,价格表!B:D,3,0))</f>
        <v/>
      </c>
      <c r="J451" s="225" t="str">
        <f t="shared" si="37"/>
        <v/>
      </c>
    </row>
    <row r="452" ht="25" customHeight="1" spans="1:10">
      <c r="A452" s="223" t="str">
        <f t="shared" si="35"/>
        <v/>
      </c>
      <c r="B452" s="223" t="str">
        <f>IF(C452="","",VLOOKUP(C452,价格表!B:E,4,0))</f>
        <v/>
      </c>
      <c r="C452" s="224"/>
      <c r="D452" s="224"/>
      <c r="E452" s="224"/>
      <c r="F452" s="224"/>
      <c r="G452" s="224"/>
      <c r="H452" s="225">
        <f t="shared" si="36"/>
        <v>0</v>
      </c>
      <c r="I452" s="225" t="str">
        <f>IF(C452="","",VLOOKUP(C452,价格表!B:D,3,0))</f>
        <v/>
      </c>
      <c r="J452" s="225" t="str">
        <f t="shared" si="37"/>
        <v/>
      </c>
    </row>
    <row r="453" ht="25" customHeight="1" spans="1:10">
      <c r="A453" s="223" t="str">
        <f t="shared" si="35"/>
        <v/>
      </c>
      <c r="B453" s="223" t="str">
        <f>IF(C453="","",VLOOKUP(C453,价格表!B:E,4,0))</f>
        <v/>
      </c>
      <c r="C453" s="224"/>
      <c r="D453" s="224"/>
      <c r="E453" s="224"/>
      <c r="F453" s="224"/>
      <c r="G453" s="224"/>
      <c r="H453" s="225">
        <f t="shared" si="36"/>
        <v>0</v>
      </c>
      <c r="I453" s="225" t="str">
        <f>IF(C453="","",VLOOKUP(C453,价格表!B:D,3,0))</f>
        <v/>
      </c>
      <c r="J453" s="225" t="str">
        <f t="shared" si="37"/>
        <v/>
      </c>
    </row>
    <row r="454" ht="25" customHeight="1" spans="1:10">
      <c r="A454" s="223" t="str">
        <f t="shared" si="35"/>
        <v/>
      </c>
      <c r="B454" s="223" t="str">
        <f>IF(C454="","",VLOOKUP(C454,价格表!B:E,4,0))</f>
        <v/>
      </c>
      <c r="C454" s="224"/>
      <c r="D454" s="224"/>
      <c r="E454" s="224"/>
      <c r="F454" s="224"/>
      <c r="G454" s="224"/>
      <c r="H454" s="225">
        <f t="shared" si="36"/>
        <v>0</v>
      </c>
      <c r="I454" s="225" t="str">
        <f>IF(C454="","",VLOOKUP(C454,价格表!B:D,3,0))</f>
        <v/>
      </c>
      <c r="J454" s="225" t="str">
        <f t="shared" si="37"/>
        <v/>
      </c>
    </row>
    <row r="455" ht="25" customHeight="1" spans="1:10">
      <c r="A455" s="223" t="str">
        <f t="shared" si="35"/>
        <v/>
      </c>
      <c r="B455" s="223" t="str">
        <f>IF(C455="","",VLOOKUP(C455,价格表!B:E,4,0))</f>
        <v/>
      </c>
      <c r="C455" s="224"/>
      <c r="D455" s="224"/>
      <c r="E455" s="224"/>
      <c r="F455" s="224"/>
      <c r="G455" s="224"/>
      <c r="H455" s="225">
        <f t="shared" si="36"/>
        <v>0</v>
      </c>
      <c r="I455" s="225" t="str">
        <f>IF(C455="","",VLOOKUP(C455,价格表!B:D,3,0))</f>
        <v/>
      </c>
      <c r="J455" s="225" t="str">
        <f t="shared" si="37"/>
        <v/>
      </c>
    </row>
    <row r="456" ht="25" customHeight="1" spans="1:10">
      <c r="A456" s="223" t="str">
        <f t="shared" si="35"/>
        <v/>
      </c>
      <c r="B456" s="223" t="str">
        <f>IF(C456="","",VLOOKUP(C456,价格表!B:E,4,0))</f>
        <v/>
      </c>
      <c r="C456" s="224"/>
      <c r="D456" s="224"/>
      <c r="E456" s="224"/>
      <c r="F456" s="224"/>
      <c r="G456" s="224"/>
      <c r="H456" s="225">
        <f t="shared" si="36"/>
        <v>0</v>
      </c>
      <c r="I456" s="225" t="str">
        <f>IF(C456="","",VLOOKUP(C456,价格表!B:D,3,0))</f>
        <v/>
      </c>
      <c r="J456" s="225" t="str">
        <f t="shared" si="37"/>
        <v/>
      </c>
    </row>
    <row r="457" ht="25" customHeight="1" spans="1:10">
      <c r="A457" s="223" t="str">
        <f t="shared" si="35"/>
        <v/>
      </c>
      <c r="B457" s="223" t="str">
        <f>IF(C457="","",VLOOKUP(C457,价格表!B:E,4,0))</f>
        <v/>
      </c>
      <c r="C457" s="224"/>
      <c r="D457" s="224"/>
      <c r="E457" s="224"/>
      <c r="F457" s="224"/>
      <c r="G457" s="224"/>
      <c r="H457" s="225">
        <f t="shared" si="36"/>
        <v>0</v>
      </c>
      <c r="I457" s="225" t="str">
        <f>IF(C457="","",VLOOKUP(C457,价格表!B:D,3,0))</f>
        <v/>
      </c>
      <c r="J457" s="225" t="str">
        <f t="shared" si="37"/>
        <v/>
      </c>
    </row>
    <row r="458" ht="25" customHeight="1" spans="1:10">
      <c r="A458" s="223" t="str">
        <f t="shared" si="35"/>
        <v/>
      </c>
      <c r="B458" s="223" t="str">
        <f>IF(C458="","",VLOOKUP(C458,价格表!B:E,4,0))</f>
        <v/>
      </c>
      <c r="C458" s="224"/>
      <c r="D458" s="224"/>
      <c r="E458" s="224"/>
      <c r="F458" s="224"/>
      <c r="G458" s="224"/>
      <c r="H458" s="225">
        <f t="shared" si="36"/>
        <v>0</v>
      </c>
      <c r="I458" s="225" t="str">
        <f>IF(C458="","",VLOOKUP(C458,价格表!B:D,3,0))</f>
        <v/>
      </c>
      <c r="J458" s="225" t="str">
        <f t="shared" si="37"/>
        <v/>
      </c>
    </row>
    <row r="459" ht="25" customHeight="1" spans="1:10">
      <c r="A459" s="223" t="str">
        <f t="shared" si="35"/>
        <v/>
      </c>
      <c r="B459" s="223" t="str">
        <f>IF(C459="","",VLOOKUP(C459,价格表!B:E,4,0))</f>
        <v/>
      </c>
      <c r="C459" s="224"/>
      <c r="D459" s="224"/>
      <c r="E459" s="224"/>
      <c r="F459" s="224"/>
      <c r="G459" s="224"/>
      <c r="H459" s="225">
        <f t="shared" si="36"/>
        <v>0</v>
      </c>
      <c r="I459" s="225" t="str">
        <f>IF(C459="","",VLOOKUP(C459,价格表!B:D,3,0))</f>
        <v/>
      </c>
      <c r="J459" s="225" t="str">
        <f t="shared" si="37"/>
        <v/>
      </c>
    </row>
    <row r="460" ht="25" customHeight="1" spans="1:10">
      <c r="A460" s="223" t="str">
        <f t="shared" si="35"/>
        <v/>
      </c>
      <c r="B460" s="223" t="str">
        <f>IF(C460="","",VLOOKUP(C460,价格表!B:E,4,0))</f>
        <v/>
      </c>
      <c r="C460" s="224"/>
      <c r="D460" s="224"/>
      <c r="E460" s="224"/>
      <c r="F460" s="224"/>
      <c r="G460" s="224"/>
      <c r="H460" s="225">
        <f t="shared" si="36"/>
        <v>0</v>
      </c>
      <c r="I460" s="225" t="str">
        <f>IF(C460="","",VLOOKUP(C460,价格表!B:D,3,0))</f>
        <v/>
      </c>
      <c r="J460" s="225" t="str">
        <f t="shared" si="37"/>
        <v/>
      </c>
    </row>
    <row r="461" ht="25" customHeight="1" spans="1:10">
      <c r="A461" s="223" t="str">
        <f t="shared" si="35"/>
        <v/>
      </c>
      <c r="B461" s="223" t="str">
        <f>IF(C461="","",VLOOKUP(C461,价格表!B:E,4,0))</f>
        <v/>
      </c>
      <c r="C461" s="224"/>
      <c r="D461" s="224"/>
      <c r="E461" s="224"/>
      <c r="F461" s="224"/>
      <c r="G461" s="224"/>
      <c r="H461" s="225">
        <f t="shared" si="36"/>
        <v>0</v>
      </c>
      <c r="I461" s="225" t="str">
        <f>IF(C461="","",VLOOKUP(C461,价格表!B:D,3,0))</f>
        <v/>
      </c>
      <c r="J461" s="225" t="str">
        <f t="shared" si="37"/>
        <v/>
      </c>
    </row>
    <row r="462" ht="25" customHeight="1" spans="1:10">
      <c r="A462" s="223" t="str">
        <f t="shared" si="35"/>
        <v/>
      </c>
      <c r="B462" s="223" t="str">
        <f>IF(C462="","",VLOOKUP(C462,价格表!B:E,4,0))</f>
        <v/>
      </c>
      <c r="C462" s="224"/>
      <c r="D462" s="224"/>
      <c r="E462" s="224"/>
      <c r="F462" s="224"/>
      <c r="G462" s="224"/>
      <c r="H462" s="225">
        <f t="shared" si="36"/>
        <v>0</v>
      </c>
      <c r="I462" s="225" t="str">
        <f>IF(C462="","",VLOOKUP(C462,价格表!B:D,3,0))</f>
        <v/>
      </c>
      <c r="J462" s="225" t="str">
        <f t="shared" si="37"/>
        <v/>
      </c>
    </row>
    <row r="463" ht="25" customHeight="1" spans="1:10">
      <c r="A463" s="223" t="str">
        <f t="shared" si="35"/>
        <v/>
      </c>
      <c r="B463" s="223" t="str">
        <f>IF(C463="","",VLOOKUP(C463,价格表!B:E,4,0))</f>
        <v/>
      </c>
      <c r="C463" s="224"/>
      <c r="D463" s="224"/>
      <c r="E463" s="224"/>
      <c r="F463" s="224"/>
      <c r="G463" s="224"/>
      <c r="H463" s="225">
        <f t="shared" si="36"/>
        <v>0</v>
      </c>
      <c r="I463" s="225" t="str">
        <f>IF(C463="","",VLOOKUP(C463,价格表!B:D,3,0))</f>
        <v/>
      </c>
      <c r="J463" s="225" t="str">
        <f t="shared" si="37"/>
        <v/>
      </c>
    </row>
    <row r="464" ht="25" customHeight="1" spans="1:10">
      <c r="A464" s="223" t="str">
        <f t="shared" si="35"/>
        <v/>
      </c>
      <c r="B464" s="223" t="str">
        <f>IF(C464="","",VLOOKUP(C464,价格表!B:E,4,0))</f>
        <v/>
      </c>
      <c r="C464" s="224"/>
      <c r="D464" s="224"/>
      <c r="E464" s="224"/>
      <c r="F464" s="224"/>
      <c r="G464" s="224"/>
      <c r="H464" s="225">
        <f t="shared" si="36"/>
        <v>0</v>
      </c>
      <c r="I464" s="225" t="str">
        <f>IF(C464="","",VLOOKUP(C464,价格表!B:D,3,0))</f>
        <v/>
      </c>
      <c r="J464" s="225" t="str">
        <f t="shared" si="37"/>
        <v/>
      </c>
    </row>
    <row r="465" ht="25" customHeight="1" spans="1:10">
      <c r="A465" s="223" t="str">
        <f t="shared" si="35"/>
        <v/>
      </c>
      <c r="B465" s="223" t="str">
        <f>IF(C465="","",VLOOKUP(C465,价格表!B:E,4,0))</f>
        <v/>
      </c>
      <c r="C465" s="224"/>
      <c r="D465" s="224"/>
      <c r="E465" s="224"/>
      <c r="F465" s="224"/>
      <c r="G465" s="224"/>
      <c r="H465" s="225">
        <f t="shared" si="36"/>
        <v>0</v>
      </c>
      <c r="I465" s="225" t="str">
        <f>IF(C465="","",VLOOKUP(C465,价格表!B:D,3,0))</f>
        <v/>
      </c>
      <c r="J465" s="225" t="str">
        <f t="shared" si="37"/>
        <v/>
      </c>
    </row>
    <row r="466" ht="25" customHeight="1" spans="1:10">
      <c r="A466" s="223" t="str">
        <f t="shared" si="35"/>
        <v/>
      </c>
      <c r="B466" s="223" t="str">
        <f>IF(C466="","",VLOOKUP(C466,价格表!B:E,4,0))</f>
        <v/>
      </c>
      <c r="C466" s="224"/>
      <c r="D466" s="224"/>
      <c r="E466" s="224"/>
      <c r="F466" s="224"/>
      <c r="G466" s="224"/>
      <c r="H466" s="225">
        <f t="shared" si="36"/>
        <v>0</v>
      </c>
      <c r="I466" s="225" t="str">
        <f>IF(C466="","",VLOOKUP(C466,价格表!B:D,3,0))</f>
        <v/>
      </c>
      <c r="J466" s="225" t="str">
        <f t="shared" si="37"/>
        <v/>
      </c>
    </row>
    <row r="467" ht="25" customHeight="1" spans="1:10">
      <c r="A467" s="223" t="str">
        <f t="shared" si="35"/>
        <v/>
      </c>
      <c r="B467" s="223" t="str">
        <f>IF(C467="","",VLOOKUP(C467,价格表!B:E,4,0))</f>
        <v/>
      </c>
      <c r="C467" s="224"/>
      <c r="D467" s="224"/>
      <c r="E467" s="224"/>
      <c r="F467" s="224"/>
      <c r="G467" s="224"/>
      <c r="H467" s="225">
        <f t="shared" si="36"/>
        <v>0</v>
      </c>
      <c r="I467" s="225" t="str">
        <f>IF(C467="","",VLOOKUP(C467,价格表!B:D,3,0))</f>
        <v/>
      </c>
      <c r="J467" s="225" t="str">
        <f t="shared" si="37"/>
        <v/>
      </c>
    </row>
    <row r="468" ht="25" customHeight="1" spans="1:10">
      <c r="A468" s="223" t="str">
        <f t="shared" si="35"/>
        <v/>
      </c>
      <c r="B468" s="223" t="str">
        <f>IF(C468="","",VLOOKUP(C468,价格表!B:E,4,0))</f>
        <v/>
      </c>
      <c r="C468" s="224"/>
      <c r="D468" s="224"/>
      <c r="E468" s="224"/>
      <c r="F468" s="224"/>
      <c r="G468" s="224"/>
      <c r="H468" s="225">
        <f t="shared" si="36"/>
        <v>0</v>
      </c>
      <c r="I468" s="225" t="str">
        <f>IF(C468="","",VLOOKUP(C468,价格表!B:D,3,0))</f>
        <v/>
      </c>
      <c r="J468" s="225" t="str">
        <f t="shared" si="37"/>
        <v/>
      </c>
    </row>
    <row r="469" ht="25" customHeight="1" spans="1:10">
      <c r="A469" s="223" t="str">
        <f t="shared" si="35"/>
        <v/>
      </c>
      <c r="B469" s="223" t="str">
        <f>IF(C469="","",VLOOKUP(C469,价格表!B:E,4,0))</f>
        <v/>
      </c>
      <c r="C469" s="224"/>
      <c r="D469" s="224"/>
      <c r="E469" s="224"/>
      <c r="F469" s="224"/>
      <c r="G469" s="224"/>
      <c r="H469" s="225">
        <f t="shared" si="36"/>
        <v>0</v>
      </c>
      <c r="I469" s="225" t="str">
        <f>IF(C469="","",VLOOKUP(C469,价格表!B:D,3,0))</f>
        <v/>
      </c>
      <c r="J469" s="225" t="str">
        <f t="shared" si="37"/>
        <v/>
      </c>
    </row>
    <row r="470" ht="25" customHeight="1" spans="1:10">
      <c r="A470" s="223" t="str">
        <f t="shared" si="35"/>
        <v/>
      </c>
      <c r="B470" s="223" t="str">
        <f>IF(C470="","",VLOOKUP(C470,价格表!B:E,4,0))</f>
        <v/>
      </c>
      <c r="C470" s="224"/>
      <c r="D470" s="224"/>
      <c r="E470" s="224"/>
      <c r="F470" s="224"/>
      <c r="G470" s="224"/>
      <c r="H470" s="225">
        <f t="shared" si="36"/>
        <v>0</v>
      </c>
      <c r="I470" s="225" t="str">
        <f>IF(C470="","",VLOOKUP(C470,价格表!B:D,3,0))</f>
        <v/>
      </c>
      <c r="J470" s="225" t="str">
        <f t="shared" si="37"/>
        <v/>
      </c>
    </row>
    <row r="471" ht="25" customHeight="1" spans="1:10">
      <c r="A471" s="223" t="str">
        <f t="shared" si="35"/>
        <v/>
      </c>
      <c r="B471" s="223" t="str">
        <f>IF(C471="","",VLOOKUP(C471,价格表!B:E,4,0))</f>
        <v/>
      </c>
      <c r="C471" s="224"/>
      <c r="D471" s="224"/>
      <c r="E471" s="224"/>
      <c r="F471" s="224"/>
      <c r="G471" s="224"/>
      <c r="H471" s="225">
        <f t="shared" si="36"/>
        <v>0</v>
      </c>
      <c r="I471" s="225" t="str">
        <f>IF(C471="","",VLOOKUP(C471,价格表!B:D,3,0))</f>
        <v/>
      </c>
      <c r="J471" s="225" t="str">
        <f t="shared" si="37"/>
        <v/>
      </c>
    </row>
    <row r="472" ht="25" customHeight="1" spans="1:10">
      <c r="A472" s="223" t="str">
        <f t="shared" si="35"/>
        <v/>
      </c>
      <c r="B472" s="223" t="str">
        <f>IF(C472="","",VLOOKUP(C472,价格表!B:E,4,0))</f>
        <v/>
      </c>
      <c r="C472" s="224"/>
      <c r="D472" s="224"/>
      <c r="E472" s="224"/>
      <c r="F472" s="224"/>
      <c r="G472" s="224"/>
      <c r="H472" s="225">
        <f t="shared" si="36"/>
        <v>0</v>
      </c>
      <c r="I472" s="225" t="str">
        <f>IF(C472="","",VLOOKUP(C472,价格表!B:D,3,0))</f>
        <v/>
      </c>
      <c r="J472" s="225" t="str">
        <f t="shared" si="37"/>
        <v/>
      </c>
    </row>
    <row r="473" ht="25" customHeight="1" spans="1:10">
      <c r="A473" s="223" t="str">
        <f t="shared" si="35"/>
        <v/>
      </c>
      <c r="B473" s="223" t="str">
        <f>IF(C473="","",VLOOKUP(C473,价格表!B:E,4,0))</f>
        <v/>
      </c>
      <c r="C473" s="224"/>
      <c r="D473" s="224"/>
      <c r="E473" s="224"/>
      <c r="F473" s="224"/>
      <c r="G473" s="224"/>
      <c r="H473" s="225">
        <f t="shared" si="36"/>
        <v>0</v>
      </c>
      <c r="I473" s="225" t="str">
        <f>IF(C473="","",VLOOKUP(C473,价格表!B:D,3,0))</f>
        <v/>
      </c>
      <c r="J473" s="225" t="str">
        <f t="shared" si="37"/>
        <v/>
      </c>
    </row>
    <row r="474" ht="25" customHeight="1" spans="1:10">
      <c r="A474" s="223" t="str">
        <f t="shared" si="35"/>
        <v/>
      </c>
      <c r="B474" s="223" t="str">
        <f>IF(C474="","",VLOOKUP(C474,价格表!B:E,4,0))</f>
        <v/>
      </c>
      <c r="C474" s="224"/>
      <c r="D474" s="224"/>
      <c r="E474" s="224"/>
      <c r="F474" s="224"/>
      <c r="G474" s="224"/>
      <c r="H474" s="225">
        <f t="shared" si="36"/>
        <v>0</v>
      </c>
      <c r="I474" s="225" t="str">
        <f>IF(C474="","",VLOOKUP(C474,价格表!B:D,3,0))</f>
        <v/>
      </c>
      <c r="J474" s="225" t="str">
        <f t="shared" si="37"/>
        <v/>
      </c>
    </row>
    <row r="475" ht="25" customHeight="1" spans="1:10">
      <c r="A475" s="223" t="str">
        <f t="shared" si="35"/>
        <v/>
      </c>
      <c r="B475" s="223" t="str">
        <f>IF(C475="","",VLOOKUP(C475,价格表!B:E,4,0))</f>
        <v/>
      </c>
      <c r="C475" s="224"/>
      <c r="D475" s="224"/>
      <c r="E475" s="224"/>
      <c r="F475" s="224"/>
      <c r="G475" s="224"/>
      <c r="H475" s="225">
        <f t="shared" si="36"/>
        <v>0</v>
      </c>
      <c r="I475" s="225" t="str">
        <f>IF(C475="","",VLOOKUP(C475,价格表!B:D,3,0))</f>
        <v/>
      </c>
      <c r="J475" s="225" t="str">
        <f t="shared" si="37"/>
        <v/>
      </c>
    </row>
    <row r="476" ht="25" customHeight="1" spans="1:10">
      <c r="A476" s="223" t="str">
        <f t="shared" si="35"/>
        <v/>
      </c>
      <c r="B476" s="223" t="str">
        <f>IF(C476="","",VLOOKUP(C476,价格表!B:E,4,0))</f>
        <v/>
      </c>
      <c r="C476" s="224"/>
      <c r="D476" s="224"/>
      <c r="E476" s="224"/>
      <c r="F476" s="224"/>
      <c r="G476" s="224"/>
      <c r="H476" s="225">
        <f t="shared" si="36"/>
        <v>0</v>
      </c>
      <c r="I476" s="225" t="str">
        <f>IF(C476="","",VLOOKUP(C476,价格表!B:D,3,0))</f>
        <v/>
      </c>
      <c r="J476" s="225" t="str">
        <f t="shared" si="37"/>
        <v/>
      </c>
    </row>
    <row r="477" ht="25" customHeight="1" spans="1:10">
      <c r="A477" s="223" t="str">
        <f t="shared" si="35"/>
        <v/>
      </c>
      <c r="B477" s="223" t="str">
        <f>IF(C477="","",VLOOKUP(C477,价格表!B:E,4,0))</f>
        <v/>
      </c>
      <c r="C477" s="224"/>
      <c r="D477" s="224"/>
      <c r="E477" s="224"/>
      <c r="F477" s="224"/>
      <c r="G477" s="224"/>
      <c r="H477" s="225">
        <f t="shared" si="36"/>
        <v>0</v>
      </c>
      <c r="I477" s="225" t="str">
        <f>IF(C477="","",VLOOKUP(C477,价格表!B:D,3,0))</f>
        <v/>
      </c>
      <c r="J477" s="225" t="str">
        <f t="shared" si="37"/>
        <v/>
      </c>
    </row>
    <row r="478" ht="25" customHeight="1" spans="1:10">
      <c r="A478" s="223" t="str">
        <f t="shared" si="35"/>
        <v/>
      </c>
      <c r="B478" s="223" t="str">
        <f>IF(C478="","",VLOOKUP(C478,价格表!B:E,4,0))</f>
        <v/>
      </c>
      <c r="C478" s="224"/>
      <c r="D478" s="224"/>
      <c r="E478" s="224"/>
      <c r="F478" s="224"/>
      <c r="G478" s="224"/>
      <c r="H478" s="225">
        <f t="shared" si="36"/>
        <v>0</v>
      </c>
      <c r="I478" s="225" t="str">
        <f>IF(C478="","",VLOOKUP(C478,价格表!B:D,3,0))</f>
        <v/>
      </c>
      <c r="J478" s="225" t="str">
        <f t="shared" si="37"/>
        <v/>
      </c>
    </row>
    <row r="479" ht="25" customHeight="1" spans="1:10">
      <c r="A479" s="223" t="str">
        <f t="shared" si="35"/>
        <v/>
      </c>
      <c r="B479" s="223" t="str">
        <f>IF(C479="","",VLOOKUP(C479,价格表!B:E,4,0))</f>
        <v/>
      </c>
      <c r="C479" s="224"/>
      <c r="D479" s="224"/>
      <c r="E479" s="224"/>
      <c r="F479" s="224"/>
      <c r="G479" s="224"/>
      <c r="H479" s="225">
        <f t="shared" si="36"/>
        <v>0</v>
      </c>
      <c r="I479" s="225" t="str">
        <f>IF(C479="","",VLOOKUP(C479,价格表!B:D,3,0))</f>
        <v/>
      </c>
      <c r="J479" s="225" t="str">
        <f t="shared" si="37"/>
        <v/>
      </c>
    </row>
    <row r="480" ht="25" customHeight="1" spans="1:10">
      <c r="A480" s="223" t="str">
        <f t="shared" si="35"/>
        <v/>
      </c>
      <c r="B480" s="223" t="str">
        <f>IF(C480="","",VLOOKUP(C480,价格表!B:E,4,0))</f>
        <v/>
      </c>
      <c r="C480" s="224"/>
      <c r="D480" s="224"/>
      <c r="E480" s="224"/>
      <c r="F480" s="224"/>
      <c r="G480" s="224"/>
      <c r="H480" s="225">
        <f t="shared" si="36"/>
        <v>0</v>
      </c>
      <c r="I480" s="225" t="str">
        <f>IF(C480="","",VLOOKUP(C480,价格表!B:D,3,0))</f>
        <v/>
      </c>
      <c r="J480" s="225" t="str">
        <f t="shared" si="37"/>
        <v/>
      </c>
    </row>
    <row r="481" ht="25" customHeight="1" spans="1:10">
      <c r="A481" s="223" t="str">
        <f t="shared" si="35"/>
        <v/>
      </c>
      <c r="B481" s="223" t="str">
        <f>IF(C481="","",VLOOKUP(C481,价格表!B:E,4,0))</f>
        <v/>
      </c>
      <c r="C481" s="224"/>
      <c r="D481" s="224"/>
      <c r="E481" s="224"/>
      <c r="F481" s="224"/>
      <c r="G481" s="224"/>
      <c r="H481" s="225">
        <f t="shared" si="36"/>
        <v>0</v>
      </c>
      <c r="I481" s="225" t="str">
        <f>IF(C481="","",VLOOKUP(C481,价格表!B:D,3,0))</f>
        <v/>
      </c>
      <c r="J481" s="225" t="str">
        <f t="shared" si="37"/>
        <v/>
      </c>
    </row>
    <row r="482" ht="25" customHeight="1" spans="1:10">
      <c r="A482" s="223" t="str">
        <f t="shared" si="35"/>
        <v/>
      </c>
      <c r="B482" s="223" t="str">
        <f>IF(C482="","",VLOOKUP(C482,价格表!B:E,4,0))</f>
        <v/>
      </c>
      <c r="C482" s="224"/>
      <c r="D482" s="224"/>
      <c r="E482" s="224"/>
      <c r="F482" s="224"/>
      <c r="G482" s="224"/>
      <c r="H482" s="225">
        <f t="shared" si="36"/>
        <v>0</v>
      </c>
      <c r="I482" s="225" t="str">
        <f>IF(C482="","",VLOOKUP(C482,价格表!B:D,3,0))</f>
        <v/>
      </c>
      <c r="J482" s="225" t="str">
        <f t="shared" si="37"/>
        <v/>
      </c>
    </row>
    <row r="483" ht="25" customHeight="1" spans="1:10">
      <c r="A483" s="223" t="str">
        <f t="shared" si="35"/>
        <v/>
      </c>
      <c r="B483" s="223" t="str">
        <f>IF(C483="","",VLOOKUP(C483,价格表!B:E,4,0))</f>
        <v/>
      </c>
      <c r="C483" s="224"/>
      <c r="D483" s="224"/>
      <c r="E483" s="224"/>
      <c r="F483" s="224"/>
      <c r="G483" s="224"/>
      <c r="H483" s="225">
        <f t="shared" si="36"/>
        <v>0</v>
      </c>
      <c r="I483" s="225" t="str">
        <f>IF(C483="","",VLOOKUP(C483,价格表!B:D,3,0))</f>
        <v/>
      </c>
      <c r="J483" s="225" t="str">
        <f t="shared" si="37"/>
        <v/>
      </c>
    </row>
    <row r="484" ht="25" customHeight="1" spans="1:10">
      <c r="A484" s="223" t="str">
        <f t="shared" si="35"/>
        <v/>
      </c>
      <c r="B484" s="223" t="str">
        <f>IF(C484="","",VLOOKUP(C484,价格表!B:E,4,0))</f>
        <v/>
      </c>
      <c r="C484" s="224"/>
      <c r="D484" s="224"/>
      <c r="E484" s="224"/>
      <c r="F484" s="224"/>
      <c r="G484" s="224"/>
      <c r="H484" s="225">
        <f t="shared" si="36"/>
        <v>0</v>
      </c>
      <c r="I484" s="225" t="str">
        <f>IF(C484="","",VLOOKUP(C484,价格表!B:D,3,0))</f>
        <v/>
      </c>
      <c r="J484" s="225" t="str">
        <f t="shared" si="37"/>
        <v/>
      </c>
    </row>
    <row r="485" ht="25" customHeight="1" spans="1:10">
      <c r="A485" s="223" t="str">
        <f t="shared" si="35"/>
        <v/>
      </c>
      <c r="B485" s="223" t="str">
        <f>IF(C485="","",VLOOKUP(C485,价格表!B:E,4,0))</f>
        <v/>
      </c>
      <c r="C485" s="224"/>
      <c r="D485" s="224"/>
      <c r="E485" s="224"/>
      <c r="F485" s="224"/>
      <c r="G485" s="224"/>
      <c r="H485" s="225">
        <f t="shared" si="36"/>
        <v>0</v>
      </c>
      <c r="I485" s="225" t="str">
        <f>IF(C485="","",VLOOKUP(C485,价格表!B:D,3,0))</f>
        <v/>
      </c>
      <c r="J485" s="225" t="str">
        <f t="shared" si="37"/>
        <v/>
      </c>
    </row>
    <row r="486" ht="25" customHeight="1" spans="1:10">
      <c r="A486" s="223" t="str">
        <f t="shared" si="35"/>
        <v/>
      </c>
      <c r="B486" s="223" t="str">
        <f>IF(C486="","",VLOOKUP(C486,价格表!B:E,4,0))</f>
        <v/>
      </c>
      <c r="C486" s="224"/>
      <c r="D486" s="224"/>
      <c r="E486" s="224"/>
      <c r="F486" s="224"/>
      <c r="G486" s="224"/>
      <c r="H486" s="225">
        <f t="shared" si="36"/>
        <v>0</v>
      </c>
      <c r="I486" s="225" t="str">
        <f>IF(C486="","",VLOOKUP(C486,价格表!B:D,3,0))</f>
        <v/>
      </c>
      <c r="J486" s="225" t="str">
        <f t="shared" si="37"/>
        <v/>
      </c>
    </row>
    <row r="487" ht="25" customHeight="1" spans="1:10">
      <c r="A487" s="223" t="str">
        <f t="shared" si="35"/>
        <v/>
      </c>
      <c r="B487" s="223" t="str">
        <f>IF(C487="","",VLOOKUP(C487,价格表!B:E,4,0))</f>
        <v/>
      </c>
      <c r="C487" s="224"/>
      <c r="D487" s="224"/>
      <c r="E487" s="224"/>
      <c r="F487" s="224"/>
      <c r="G487" s="224"/>
      <c r="H487" s="225">
        <f t="shared" si="36"/>
        <v>0</v>
      </c>
      <c r="I487" s="225" t="str">
        <f>IF(C487="","",VLOOKUP(C487,价格表!B:D,3,0))</f>
        <v/>
      </c>
      <c r="J487" s="225" t="str">
        <f t="shared" si="37"/>
        <v/>
      </c>
    </row>
    <row r="488" ht="25" customHeight="1" spans="1:10">
      <c r="A488" s="223" t="str">
        <f t="shared" si="35"/>
        <v/>
      </c>
      <c r="B488" s="223" t="str">
        <f>IF(C488="","",VLOOKUP(C488,价格表!B:E,4,0))</f>
        <v/>
      </c>
      <c r="C488" s="224"/>
      <c r="D488" s="224"/>
      <c r="E488" s="224"/>
      <c r="F488" s="224"/>
      <c r="G488" s="224"/>
      <c r="H488" s="225">
        <f t="shared" si="36"/>
        <v>0</v>
      </c>
      <c r="I488" s="225" t="str">
        <f>IF(C488="","",VLOOKUP(C488,价格表!B:D,3,0))</f>
        <v/>
      </c>
      <c r="J488" s="225" t="str">
        <f t="shared" si="37"/>
        <v/>
      </c>
    </row>
    <row r="489" ht="25" customHeight="1" spans="1:10">
      <c r="A489" s="223" t="str">
        <f t="shared" si="35"/>
        <v/>
      </c>
      <c r="B489" s="223" t="str">
        <f>IF(C489="","",VLOOKUP(C489,价格表!B:E,4,0))</f>
        <v/>
      </c>
      <c r="C489" s="224"/>
      <c r="D489" s="224"/>
      <c r="E489" s="224"/>
      <c r="F489" s="224"/>
      <c r="G489" s="224"/>
      <c r="H489" s="225">
        <f t="shared" si="36"/>
        <v>0</v>
      </c>
      <c r="I489" s="225" t="str">
        <f>IF(C489="","",VLOOKUP(C489,价格表!B:D,3,0))</f>
        <v/>
      </c>
      <c r="J489" s="225" t="str">
        <f t="shared" si="37"/>
        <v/>
      </c>
    </row>
    <row r="490" ht="25" customHeight="1" spans="1:10">
      <c r="A490" s="223" t="str">
        <f t="shared" si="35"/>
        <v/>
      </c>
      <c r="B490" s="223" t="str">
        <f>IF(C490="","",VLOOKUP(C490,价格表!B:E,4,0))</f>
        <v/>
      </c>
      <c r="C490" s="224"/>
      <c r="D490" s="224"/>
      <c r="E490" s="224"/>
      <c r="F490" s="224"/>
      <c r="G490" s="224"/>
      <c r="H490" s="225">
        <f t="shared" si="36"/>
        <v>0</v>
      </c>
      <c r="I490" s="225" t="str">
        <f>IF(C490="","",VLOOKUP(C490,价格表!B:D,3,0))</f>
        <v/>
      </c>
      <c r="J490" s="225" t="str">
        <f t="shared" si="37"/>
        <v/>
      </c>
    </row>
    <row r="491" ht="25" customHeight="1" spans="1:10">
      <c r="A491" s="223" t="str">
        <f t="shared" si="35"/>
        <v/>
      </c>
      <c r="B491" s="223" t="str">
        <f>IF(C491="","",VLOOKUP(C491,价格表!B:E,4,0))</f>
        <v/>
      </c>
      <c r="C491" s="224"/>
      <c r="D491" s="224"/>
      <c r="E491" s="224"/>
      <c r="F491" s="224"/>
      <c r="G491" s="224"/>
      <c r="H491" s="225">
        <f t="shared" si="36"/>
        <v>0</v>
      </c>
      <c r="I491" s="225" t="str">
        <f>IF(C491="","",VLOOKUP(C491,价格表!B:D,3,0))</f>
        <v/>
      </c>
      <c r="J491" s="225" t="str">
        <f t="shared" si="37"/>
        <v/>
      </c>
    </row>
    <row r="492" ht="25" customHeight="1" spans="1:10">
      <c r="A492" s="223" t="str">
        <f t="shared" si="35"/>
        <v/>
      </c>
      <c r="B492" s="223" t="str">
        <f>IF(C492="","",VLOOKUP(C492,价格表!B:E,4,0))</f>
        <v/>
      </c>
      <c r="C492" s="224"/>
      <c r="D492" s="224"/>
      <c r="E492" s="224"/>
      <c r="F492" s="224"/>
      <c r="G492" s="224"/>
      <c r="H492" s="225">
        <f t="shared" si="36"/>
        <v>0</v>
      </c>
      <c r="I492" s="225" t="str">
        <f>IF(C492="","",VLOOKUP(C492,价格表!B:D,3,0))</f>
        <v/>
      </c>
      <c r="J492" s="225" t="str">
        <f t="shared" si="37"/>
        <v/>
      </c>
    </row>
    <row r="493" ht="25" customHeight="1" spans="1:10">
      <c r="A493" s="223" t="str">
        <f t="shared" si="35"/>
        <v/>
      </c>
      <c r="B493" s="223" t="str">
        <f>IF(C493="","",VLOOKUP(C493,价格表!B:E,4,0))</f>
        <v/>
      </c>
      <c r="C493" s="224"/>
      <c r="D493" s="224"/>
      <c r="E493" s="224"/>
      <c r="F493" s="224"/>
      <c r="G493" s="224"/>
      <c r="H493" s="225">
        <f t="shared" si="36"/>
        <v>0</v>
      </c>
      <c r="I493" s="225" t="str">
        <f>IF(C493="","",VLOOKUP(C493,价格表!B:D,3,0))</f>
        <v/>
      </c>
      <c r="J493" s="225" t="str">
        <f t="shared" si="37"/>
        <v/>
      </c>
    </row>
    <row r="494" ht="25" customHeight="1" spans="1:10">
      <c r="A494" s="223" t="str">
        <f t="shared" si="35"/>
        <v/>
      </c>
      <c r="B494" s="223" t="str">
        <f>IF(C494="","",VLOOKUP(C494,价格表!B:E,4,0))</f>
        <v/>
      </c>
      <c r="C494" s="224"/>
      <c r="D494" s="224"/>
      <c r="E494" s="224"/>
      <c r="F494" s="224"/>
      <c r="G494" s="224"/>
      <c r="H494" s="225">
        <f t="shared" si="36"/>
        <v>0</v>
      </c>
      <c r="I494" s="225" t="str">
        <f>IF(C494="","",VLOOKUP(C494,价格表!B:D,3,0))</f>
        <v/>
      </c>
      <c r="J494" s="225" t="str">
        <f t="shared" si="37"/>
        <v/>
      </c>
    </row>
    <row r="495" ht="25" customHeight="1" spans="1:10">
      <c r="A495" s="223" t="str">
        <f t="shared" si="35"/>
        <v/>
      </c>
      <c r="B495" s="223" t="str">
        <f>IF(C495="","",VLOOKUP(C495,价格表!B:E,4,0))</f>
        <v/>
      </c>
      <c r="C495" s="224"/>
      <c r="D495" s="224"/>
      <c r="E495" s="224"/>
      <c r="F495" s="224"/>
      <c r="G495" s="224"/>
      <c r="H495" s="225">
        <f t="shared" si="36"/>
        <v>0</v>
      </c>
      <c r="I495" s="225" t="str">
        <f>IF(C495="","",VLOOKUP(C495,价格表!B:D,3,0))</f>
        <v/>
      </c>
      <c r="J495" s="225" t="str">
        <f t="shared" si="37"/>
        <v/>
      </c>
    </row>
    <row r="496" ht="25" customHeight="1" spans="1:10">
      <c r="A496" s="223" t="str">
        <f t="shared" si="35"/>
        <v/>
      </c>
      <c r="B496" s="223" t="str">
        <f>IF(C496="","",VLOOKUP(C496,价格表!B:E,4,0))</f>
        <v/>
      </c>
      <c r="C496" s="224"/>
      <c r="D496" s="224"/>
      <c r="E496" s="224"/>
      <c r="F496" s="224"/>
      <c r="G496" s="224"/>
      <c r="H496" s="225">
        <f t="shared" si="36"/>
        <v>0</v>
      </c>
      <c r="I496" s="225" t="str">
        <f>IF(C496="","",VLOOKUP(C496,价格表!B:D,3,0))</f>
        <v/>
      </c>
      <c r="J496" s="225" t="str">
        <f t="shared" si="37"/>
        <v/>
      </c>
    </row>
    <row r="497" ht="25" customHeight="1" spans="1:10">
      <c r="A497" s="223" t="str">
        <f t="shared" si="35"/>
        <v/>
      </c>
      <c r="B497" s="223" t="str">
        <f>IF(C497="","",VLOOKUP(C497,价格表!B:E,4,0))</f>
        <v/>
      </c>
      <c r="C497" s="224"/>
      <c r="D497" s="224"/>
      <c r="E497" s="224"/>
      <c r="F497" s="224"/>
      <c r="G497" s="224"/>
      <c r="H497" s="225">
        <f t="shared" si="36"/>
        <v>0</v>
      </c>
      <c r="I497" s="225" t="str">
        <f>IF(C497="","",VLOOKUP(C497,价格表!B:D,3,0))</f>
        <v/>
      </c>
      <c r="J497" s="225" t="str">
        <f t="shared" si="37"/>
        <v/>
      </c>
    </row>
    <row r="498" ht="25" customHeight="1" spans="1:10">
      <c r="A498" s="223" t="str">
        <f t="shared" si="35"/>
        <v/>
      </c>
      <c r="B498" s="223" t="str">
        <f>IF(C498="","",VLOOKUP(C498,价格表!B:E,4,0))</f>
        <v/>
      </c>
      <c r="C498" s="224"/>
      <c r="D498" s="224"/>
      <c r="E498" s="224"/>
      <c r="F498" s="224"/>
      <c r="G498" s="224"/>
      <c r="H498" s="225">
        <f t="shared" si="36"/>
        <v>0</v>
      </c>
      <c r="I498" s="225" t="str">
        <f>IF(C498="","",VLOOKUP(C498,价格表!B:D,3,0))</f>
        <v/>
      </c>
      <c r="J498" s="225" t="str">
        <f t="shared" si="37"/>
        <v/>
      </c>
    </row>
    <row r="499" ht="25" customHeight="1" spans="1:10">
      <c r="A499" s="223" t="str">
        <f t="shared" si="35"/>
        <v/>
      </c>
      <c r="B499" s="223" t="str">
        <f>IF(C499="","",VLOOKUP(C499,价格表!B:E,4,0))</f>
        <v/>
      </c>
      <c r="C499" s="224"/>
      <c r="D499" s="224"/>
      <c r="E499" s="224"/>
      <c r="F499" s="224"/>
      <c r="G499" s="224"/>
      <c r="H499" s="225">
        <f t="shared" si="36"/>
        <v>0</v>
      </c>
      <c r="I499" s="225" t="str">
        <f>IF(C499="","",VLOOKUP(C499,价格表!B:D,3,0))</f>
        <v/>
      </c>
      <c r="J499" s="225" t="str">
        <f t="shared" si="37"/>
        <v/>
      </c>
    </row>
    <row r="500" ht="25" customHeight="1" spans="1:10">
      <c r="A500" s="223" t="str">
        <f t="shared" si="35"/>
        <v/>
      </c>
      <c r="B500" s="223" t="str">
        <f>IF(C500="","",VLOOKUP(C500,价格表!B:E,4,0))</f>
        <v/>
      </c>
      <c r="C500" s="224"/>
      <c r="D500" s="224"/>
      <c r="E500" s="224"/>
      <c r="F500" s="224"/>
      <c r="G500" s="224"/>
      <c r="H500" s="225">
        <f t="shared" si="36"/>
        <v>0</v>
      </c>
      <c r="I500" s="225" t="str">
        <f>IF(C500="","",VLOOKUP(C500,价格表!B:D,3,0))</f>
        <v/>
      </c>
      <c r="J500" s="225" t="str">
        <f t="shared" si="37"/>
        <v/>
      </c>
    </row>
    <row r="501" ht="25" customHeight="1" spans="1:10">
      <c r="A501" s="223" t="str">
        <f t="shared" si="35"/>
        <v/>
      </c>
      <c r="B501" s="223" t="str">
        <f>IF(C501="","",VLOOKUP(C501,价格表!B:E,4,0))</f>
        <v/>
      </c>
      <c r="C501" s="224"/>
      <c r="D501" s="224"/>
      <c r="E501" s="224"/>
      <c r="F501" s="224"/>
      <c r="G501" s="224"/>
      <c r="H501" s="225">
        <f t="shared" si="36"/>
        <v>0</v>
      </c>
      <c r="I501" s="225" t="str">
        <f>IF(C501="","",VLOOKUP(C501,价格表!B:D,3,0))</f>
        <v/>
      </c>
      <c r="J501" s="225" t="str">
        <f t="shared" si="37"/>
        <v/>
      </c>
    </row>
    <row r="502" ht="25" customHeight="1" spans="1:10">
      <c r="A502" s="223" t="str">
        <f t="shared" si="35"/>
        <v/>
      </c>
      <c r="B502" s="223" t="str">
        <f>IF(C502="","",VLOOKUP(C502,价格表!B:E,4,0))</f>
        <v/>
      </c>
      <c r="C502" s="224"/>
      <c r="D502" s="224"/>
      <c r="E502" s="224"/>
      <c r="F502" s="224"/>
      <c r="G502" s="224"/>
      <c r="H502" s="225">
        <f t="shared" si="36"/>
        <v>0</v>
      </c>
      <c r="I502" s="225" t="str">
        <f>IF(C502="","",VLOOKUP(C502,价格表!B:D,3,0))</f>
        <v/>
      </c>
      <c r="J502" s="225" t="str">
        <f t="shared" si="37"/>
        <v/>
      </c>
    </row>
    <row r="503" ht="25" customHeight="1" spans="1:10">
      <c r="A503" s="223" t="str">
        <f t="shared" si="35"/>
        <v/>
      </c>
      <c r="B503" s="223" t="str">
        <f>IF(C503="","",VLOOKUP(C503,价格表!B:E,4,0))</f>
        <v/>
      </c>
      <c r="C503" s="224"/>
      <c r="D503" s="224"/>
      <c r="E503" s="224"/>
      <c r="F503" s="224"/>
      <c r="G503" s="224"/>
      <c r="H503" s="225">
        <f t="shared" si="36"/>
        <v>0</v>
      </c>
      <c r="I503" s="225" t="str">
        <f>IF(C503="","",VLOOKUP(C503,价格表!B:D,3,0))</f>
        <v/>
      </c>
      <c r="J503" s="225" t="str">
        <f t="shared" si="37"/>
        <v/>
      </c>
    </row>
    <row r="504" ht="25" customHeight="1" spans="1:10">
      <c r="A504" s="223" t="str">
        <f t="shared" si="35"/>
        <v/>
      </c>
      <c r="B504" s="223" t="str">
        <f>IF(C504="","",VLOOKUP(C504,价格表!B:E,4,0))</f>
        <v/>
      </c>
      <c r="C504" s="224"/>
      <c r="D504" s="224"/>
      <c r="E504" s="224"/>
      <c r="F504" s="224"/>
      <c r="G504" s="224"/>
      <c r="H504" s="225">
        <f t="shared" si="36"/>
        <v>0</v>
      </c>
      <c r="I504" s="225" t="str">
        <f>IF(C504="","",VLOOKUP(C504,价格表!B:D,3,0))</f>
        <v/>
      </c>
      <c r="J504" s="225" t="str">
        <f t="shared" si="37"/>
        <v/>
      </c>
    </row>
    <row r="505" ht="25" customHeight="1" spans="1:10">
      <c r="A505" s="223" t="str">
        <f t="shared" si="35"/>
        <v/>
      </c>
      <c r="B505" s="223" t="str">
        <f>IF(C505="","",VLOOKUP(C505,价格表!B:E,4,0))</f>
        <v/>
      </c>
      <c r="C505" s="224"/>
      <c r="D505" s="224"/>
      <c r="E505" s="224"/>
      <c r="F505" s="224"/>
      <c r="G505" s="224"/>
      <c r="H505" s="225">
        <f t="shared" si="36"/>
        <v>0</v>
      </c>
      <c r="I505" s="225" t="str">
        <f>IF(C505="","",VLOOKUP(C505,价格表!B:D,3,0))</f>
        <v/>
      </c>
      <c r="J505" s="225" t="str">
        <f t="shared" si="37"/>
        <v/>
      </c>
    </row>
    <row r="506" ht="25" customHeight="1" spans="1:10">
      <c r="A506" s="223" t="str">
        <f t="shared" si="35"/>
        <v/>
      </c>
      <c r="B506" s="223" t="str">
        <f>IF(C506="","",VLOOKUP(C506,价格表!B:E,4,0))</f>
        <v/>
      </c>
      <c r="C506" s="224"/>
      <c r="D506" s="224"/>
      <c r="E506" s="224"/>
      <c r="F506" s="224"/>
      <c r="G506" s="224"/>
      <c r="H506" s="225">
        <f t="shared" si="36"/>
        <v>0</v>
      </c>
      <c r="I506" s="225" t="str">
        <f>IF(C506="","",VLOOKUP(C506,价格表!B:D,3,0))</f>
        <v/>
      </c>
      <c r="J506" s="225" t="str">
        <f t="shared" si="37"/>
        <v/>
      </c>
    </row>
    <row r="507" ht="25" customHeight="1" spans="1:10">
      <c r="A507" s="223" t="str">
        <f t="shared" ref="A507:A570" si="38">IF(C507="","",ROW()-2)</f>
        <v/>
      </c>
      <c r="B507" s="223" t="str">
        <f>IF(C507="","",VLOOKUP(C507,价格表!B:E,4,0))</f>
        <v/>
      </c>
      <c r="C507" s="224"/>
      <c r="D507" s="224"/>
      <c r="E507" s="224"/>
      <c r="F507" s="224"/>
      <c r="G507" s="224"/>
      <c r="H507" s="225">
        <f t="shared" ref="H507:H562" si="39">E507</f>
        <v>0</v>
      </c>
      <c r="I507" s="225" t="str">
        <f>IF(C507="","",VLOOKUP(C507,价格表!B:D,3,0))</f>
        <v/>
      </c>
      <c r="J507" s="225" t="str">
        <f t="shared" ref="J507:J562" si="40">IF(C507="","",H507*I507)</f>
        <v/>
      </c>
    </row>
    <row r="508" ht="25" customHeight="1" spans="1:10">
      <c r="A508" s="223" t="str">
        <f t="shared" si="38"/>
        <v/>
      </c>
      <c r="B508" s="223" t="str">
        <f>IF(C508="","",VLOOKUP(C508,价格表!B:E,4,0))</f>
        <v/>
      </c>
      <c r="C508" s="224"/>
      <c r="D508" s="224"/>
      <c r="E508" s="224"/>
      <c r="F508" s="224"/>
      <c r="G508" s="224"/>
      <c r="H508" s="225">
        <f t="shared" si="39"/>
        <v>0</v>
      </c>
      <c r="I508" s="225" t="str">
        <f>IF(C508="","",VLOOKUP(C508,价格表!B:D,3,0))</f>
        <v/>
      </c>
      <c r="J508" s="225" t="str">
        <f t="shared" si="40"/>
        <v/>
      </c>
    </row>
    <row r="509" ht="25" customHeight="1" spans="1:10">
      <c r="A509" s="223" t="str">
        <f t="shared" si="38"/>
        <v/>
      </c>
      <c r="B509" s="223" t="str">
        <f>IF(C509="","",VLOOKUP(C509,价格表!B:E,4,0))</f>
        <v/>
      </c>
      <c r="C509" s="224"/>
      <c r="D509" s="224"/>
      <c r="E509" s="224"/>
      <c r="F509" s="224"/>
      <c r="G509" s="224"/>
      <c r="H509" s="225">
        <f t="shared" si="39"/>
        <v>0</v>
      </c>
      <c r="I509" s="225" t="str">
        <f>IF(C509="","",VLOOKUP(C509,价格表!B:D,3,0))</f>
        <v/>
      </c>
      <c r="J509" s="225" t="str">
        <f t="shared" si="40"/>
        <v/>
      </c>
    </row>
    <row r="510" ht="25" customHeight="1" spans="1:10">
      <c r="A510" s="223" t="str">
        <f t="shared" si="38"/>
        <v/>
      </c>
      <c r="B510" s="223" t="str">
        <f>IF(C510="","",VLOOKUP(C510,价格表!B:E,4,0))</f>
        <v/>
      </c>
      <c r="C510" s="224"/>
      <c r="D510" s="224"/>
      <c r="E510" s="224"/>
      <c r="F510" s="224"/>
      <c r="G510" s="224"/>
      <c r="H510" s="225">
        <f t="shared" si="39"/>
        <v>0</v>
      </c>
      <c r="I510" s="225" t="str">
        <f>IF(C510="","",VLOOKUP(C510,价格表!B:D,3,0))</f>
        <v/>
      </c>
      <c r="J510" s="225" t="str">
        <f t="shared" si="40"/>
        <v/>
      </c>
    </row>
    <row r="511" ht="25" customHeight="1" spans="1:10">
      <c r="A511" s="223" t="str">
        <f t="shared" si="38"/>
        <v/>
      </c>
      <c r="B511" s="223" t="str">
        <f>IF(C511="","",VLOOKUP(C511,价格表!B:E,4,0))</f>
        <v/>
      </c>
      <c r="C511" s="224"/>
      <c r="D511" s="224"/>
      <c r="E511" s="224"/>
      <c r="F511" s="224"/>
      <c r="G511" s="224"/>
      <c r="H511" s="225">
        <f t="shared" si="39"/>
        <v>0</v>
      </c>
      <c r="I511" s="225" t="str">
        <f>IF(C511="","",VLOOKUP(C511,价格表!B:D,3,0))</f>
        <v/>
      </c>
      <c r="J511" s="225" t="str">
        <f t="shared" si="40"/>
        <v/>
      </c>
    </row>
    <row r="512" ht="25" customHeight="1" spans="1:10">
      <c r="A512" s="223" t="str">
        <f t="shared" si="38"/>
        <v/>
      </c>
      <c r="B512" s="223" t="str">
        <f>IF(C512="","",VLOOKUP(C512,价格表!B:E,4,0))</f>
        <v/>
      </c>
      <c r="C512" s="224"/>
      <c r="D512" s="224"/>
      <c r="E512" s="224"/>
      <c r="F512" s="224"/>
      <c r="G512" s="224"/>
      <c r="H512" s="225">
        <f t="shared" si="39"/>
        <v>0</v>
      </c>
      <c r="I512" s="225" t="str">
        <f>IF(C512="","",VLOOKUP(C512,价格表!B:D,3,0))</f>
        <v/>
      </c>
      <c r="J512" s="225" t="str">
        <f t="shared" si="40"/>
        <v/>
      </c>
    </row>
    <row r="513" ht="25" customHeight="1" spans="1:10">
      <c r="A513" s="223" t="str">
        <f t="shared" si="38"/>
        <v/>
      </c>
      <c r="B513" s="223" t="str">
        <f>IF(C513="","",VLOOKUP(C513,价格表!B:E,4,0))</f>
        <v/>
      </c>
      <c r="C513" s="224"/>
      <c r="D513" s="224"/>
      <c r="E513" s="224"/>
      <c r="F513" s="224"/>
      <c r="G513" s="224"/>
      <c r="H513" s="225">
        <f t="shared" si="39"/>
        <v>0</v>
      </c>
      <c r="I513" s="225" t="str">
        <f>IF(C513="","",VLOOKUP(C513,价格表!B:D,3,0))</f>
        <v/>
      </c>
      <c r="J513" s="225" t="str">
        <f t="shared" si="40"/>
        <v/>
      </c>
    </row>
    <row r="514" ht="25" customHeight="1" spans="1:10">
      <c r="A514" s="223" t="str">
        <f t="shared" si="38"/>
        <v/>
      </c>
      <c r="B514" s="223" t="str">
        <f>IF(C514="","",VLOOKUP(C514,价格表!B:E,4,0))</f>
        <v/>
      </c>
      <c r="C514" s="224"/>
      <c r="D514" s="224"/>
      <c r="E514" s="224"/>
      <c r="F514" s="224"/>
      <c r="G514" s="224"/>
      <c r="H514" s="225">
        <f t="shared" si="39"/>
        <v>0</v>
      </c>
      <c r="I514" s="225" t="str">
        <f>IF(C514="","",VLOOKUP(C514,价格表!B:D,3,0))</f>
        <v/>
      </c>
      <c r="J514" s="225" t="str">
        <f t="shared" si="40"/>
        <v/>
      </c>
    </row>
    <row r="515" ht="25" customHeight="1" spans="1:10">
      <c r="A515" s="223" t="str">
        <f t="shared" si="38"/>
        <v/>
      </c>
      <c r="B515" s="223" t="str">
        <f>IF(C515="","",VLOOKUP(C515,价格表!B:E,4,0))</f>
        <v/>
      </c>
      <c r="C515" s="224"/>
      <c r="D515" s="224"/>
      <c r="E515" s="224"/>
      <c r="F515" s="224"/>
      <c r="G515" s="224"/>
      <c r="H515" s="225">
        <f t="shared" si="39"/>
        <v>0</v>
      </c>
      <c r="I515" s="225" t="str">
        <f>IF(C515="","",VLOOKUP(C515,价格表!B:D,3,0))</f>
        <v/>
      </c>
      <c r="J515" s="225" t="str">
        <f t="shared" si="40"/>
        <v/>
      </c>
    </row>
    <row r="516" ht="25" customHeight="1" spans="1:10">
      <c r="A516" s="223" t="str">
        <f t="shared" si="38"/>
        <v/>
      </c>
      <c r="B516" s="223" t="str">
        <f>IF(C516="","",VLOOKUP(C516,价格表!B:E,4,0))</f>
        <v/>
      </c>
      <c r="C516" s="224"/>
      <c r="D516" s="224"/>
      <c r="E516" s="224"/>
      <c r="F516" s="224"/>
      <c r="G516" s="224"/>
      <c r="H516" s="225">
        <f t="shared" si="39"/>
        <v>0</v>
      </c>
      <c r="I516" s="225" t="str">
        <f>IF(C516="","",VLOOKUP(C516,价格表!B:D,3,0))</f>
        <v/>
      </c>
      <c r="J516" s="225" t="str">
        <f t="shared" si="40"/>
        <v/>
      </c>
    </row>
    <row r="517" ht="25" customHeight="1" spans="1:10">
      <c r="A517" s="223" t="str">
        <f t="shared" si="38"/>
        <v/>
      </c>
      <c r="B517" s="223" t="str">
        <f>IF(C517="","",VLOOKUP(C517,价格表!B:E,4,0))</f>
        <v/>
      </c>
      <c r="C517" s="224"/>
      <c r="D517" s="224"/>
      <c r="E517" s="224"/>
      <c r="F517" s="224"/>
      <c r="G517" s="224"/>
      <c r="H517" s="225">
        <f t="shared" si="39"/>
        <v>0</v>
      </c>
      <c r="I517" s="225" t="str">
        <f>IF(C517="","",VLOOKUP(C517,价格表!B:D,3,0))</f>
        <v/>
      </c>
      <c r="J517" s="225" t="str">
        <f t="shared" si="40"/>
        <v/>
      </c>
    </row>
    <row r="518" ht="25" customHeight="1" spans="1:10">
      <c r="A518" s="223" t="str">
        <f t="shared" si="38"/>
        <v/>
      </c>
      <c r="B518" s="223" t="str">
        <f>IF(C518="","",VLOOKUP(C518,价格表!B:E,4,0))</f>
        <v/>
      </c>
      <c r="C518" s="224"/>
      <c r="D518" s="224"/>
      <c r="E518" s="224"/>
      <c r="F518" s="224"/>
      <c r="G518" s="224"/>
      <c r="H518" s="225">
        <f t="shared" si="39"/>
        <v>0</v>
      </c>
      <c r="I518" s="225" t="str">
        <f>IF(C518="","",VLOOKUP(C518,价格表!B:D,3,0))</f>
        <v/>
      </c>
      <c r="J518" s="225" t="str">
        <f t="shared" si="40"/>
        <v/>
      </c>
    </row>
    <row r="519" ht="25" customHeight="1" spans="1:10">
      <c r="A519" s="223" t="str">
        <f t="shared" si="38"/>
        <v/>
      </c>
      <c r="B519" s="223" t="str">
        <f>IF(C519="","",VLOOKUP(C519,价格表!B:E,4,0))</f>
        <v/>
      </c>
      <c r="C519" s="224"/>
      <c r="D519" s="224"/>
      <c r="E519" s="224"/>
      <c r="F519" s="224"/>
      <c r="G519" s="224"/>
      <c r="H519" s="225">
        <f t="shared" si="39"/>
        <v>0</v>
      </c>
      <c r="I519" s="225" t="str">
        <f>IF(C519="","",VLOOKUP(C519,价格表!B:D,3,0))</f>
        <v/>
      </c>
      <c r="J519" s="225" t="str">
        <f t="shared" si="40"/>
        <v/>
      </c>
    </row>
    <row r="520" ht="25" customHeight="1" spans="1:10">
      <c r="A520" s="223" t="str">
        <f t="shared" si="38"/>
        <v/>
      </c>
      <c r="B520" s="223" t="str">
        <f>IF(C520="","",VLOOKUP(C520,价格表!B:E,4,0))</f>
        <v/>
      </c>
      <c r="C520" s="224"/>
      <c r="D520" s="224"/>
      <c r="E520" s="224"/>
      <c r="F520" s="224"/>
      <c r="G520" s="224"/>
      <c r="H520" s="225">
        <f t="shared" si="39"/>
        <v>0</v>
      </c>
      <c r="I520" s="225" t="str">
        <f>IF(C520="","",VLOOKUP(C520,价格表!B:D,3,0))</f>
        <v/>
      </c>
      <c r="J520" s="225" t="str">
        <f t="shared" si="40"/>
        <v/>
      </c>
    </row>
    <row r="521" ht="25" customHeight="1" spans="1:10">
      <c r="A521" s="223" t="str">
        <f t="shared" si="38"/>
        <v/>
      </c>
      <c r="B521" s="223" t="str">
        <f>IF(C521="","",VLOOKUP(C521,价格表!B:E,4,0))</f>
        <v/>
      </c>
      <c r="C521" s="224"/>
      <c r="D521" s="224"/>
      <c r="E521" s="224"/>
      <c r="F521" s="224"/>
      <c r="G521" s="224"/>
      <c r="H521" s="225">
        <f t="shared" si="39"/>
        <v>0</v>
      </c>
      <c r="I521" s="225" t="str">
        <f>IF(C521="","",VLOOKUP(C521,价格表!B:D,3,0))</f>
        <v/>
      </c>
      <c r="J521" s="225" t="str">
        <f t="shared" si="40"/>
        <v/>
      </c>
    </row>
    <row r="522" ht="25" customHeight="1" spans="1:10">
      <c r="A522" s="223" t="str">
        <f t="shared" si="38"/>
        <v/>
      </c>
      <c r="B522" s="223" t="str">
        <f>IF(C522="","",VLOOKUP(C522,价格表!B:E,4,0))</f>
        <v/>
      </c>
      <c r="C522" s="224"/>
      <c r="D522" s="224"/>
      <c r="E522" s="224"/>
      <c r="F522" s="224"/>
      <c r="G522" s="224"/>
      <c r="H522" s="225">
        <f t="shared" si="39"/>
        <v>0</v>
      </c>
      <c r="I522" s="225" t="str">
        <f>IF(C522="","",VLOOKUP(C522,价格表!B:D,3,0))</f>
        <v/>
      </c>
      <c r="J522" s="225" t="str">
        <f t="shared" si="40"/>
        <v/>
      </c>
    </row>
    <row r="523" ht="25" customHeight="1" spans="1:10">
      <c r="A523" s="223" t="str">
        <f t="shared" si="38"/>
        <v/>
      </c>
      <c r="B523" s="223" t="str">
        <f>IF(C523="","",VLOOKUP(C523,价格表!B:E,4,0))</f>
        <v/>
      </c>
      <c r="C523" s="224"/>
      <c r="D523" s="224"/>
      <c r="E523" s="224"/>
      <c r="F523" s="224"/>
      <c r="G523" s="224"/>
      <c r="H523" s="225">
        <f t="shared" si="39"/>
        <v>0</v>
      </c>
      <c r="I523" s="225" t="str">
        <f>IF(C523="","",VLOOKUP(C523,价格表!B:D,3,0))</f>
        <v/>
      </c>
      <c r="J523" s="225" t="str">
        <f t="shared" si="40"/>
        <v/>
      </c>
    </row>
    <row r="524" ht="25" customHeight="1" spans="1:10">
      <c r="A524" s="223" t="str">
        <f t="shared" si="38"/>
        <v/>
      </c>
      <c r="B524" s="223" t="str">
        <f>IF(C524="","",VLOOKUP(C524,价格表!B:E,4,0))</f>
        <v/>
      </c>
      <c r="C524" s="224"/>
      <c r="D524" s="224"/>
      <c r="E524" s="224"/>
      <c r="F524" s="224"/>
      <c r="G524" s="224"/>
      <c r="H524" s="225">
        <f t="shared" si="39"/>
        <v>0</v>
      </c>
      <c r="I524" s="225" t="str">
        <f>IF(C524="","",VLOOKUP(C524,价格表!B:D,3,0))</f>
        <v/>
      </c>
      <c r="J524" s="225" t="str">
        <f t="shared" si="40"/>
        <v/>
      </c>
    </row>
    <row r="525" ht="25" customHeight="1" spans="1:10">
      <c r="A525" s="223" t="str">
        <f t="shared" si="38"/>
        <v/>
      </c>
      <c r="B525" s="223" t="str">
        <f>IF(C525="","",VLOOKUP(C525,价格表!B:E,4,0))</f>
        <v/>
      </c>
      <c r="C525" s="224"/>
      <c r="D525" s="224"/>
      <c r="E525" s="224"/>
      <c r="F525" s="224"/>
      <c r="G525" s="224"/>
      <c r="H525" s="225">
        <f t="shared" si="39"/>
        <v>0</v>
      </c>
      <c r="I525" s="225" t="str">
        <f>IF(C525="","",VLOOKUP(C525,价格表!B:D,3,0))</f>
        <v/>
      </c>
      <c r="J525" s="225" t="str">
        <f t="shared" si="40"/>
        <v/>
      </c>
    </row>
    <row r="526" ht="25" customHeight="1" spans="1:10">
      <c r="A526" s="223" t="str">
        <f t="shared" si="38"/>
        <v/>
      </c>
      <c r="B526" s="223" t="str">
        <f>IF(C526="","",VLOOKUP(C526,价格表!B:E,4,0))</f>
        <v/>
      </c>
      <c r="C526" s="224"/>
      <c r="D526" s="224"/>
      <c r="E526" s="224"/>
      <c r="F526" s="224"/>
      <c r="G526" s="224"/>
      <c r="H526" s="225">
        <f t="shared" si="39"/>
        <v>0</v>
      </c>
      <c r="I526" s="225" t="str">
        <f>IF(C526="","",VLOOKUP(C526,价格表!B:D,3,0))</f>
        <v/>
      </c>
      <c r="J526" s="225" t="str">
        <f t="shared" si="40"/>
        <v/>
      </c>
    </row>
    <row r="527" ht="25" customHeight="1" spans="1:10">
      <c r="A527" s="223" t="str">
        <f t="shared" si="38"/>
        <v/>
      </c>
      <c r="B527" s="223" t="str">
        <f>IF(C527="","",VLOOKUP(C527,价格表!B:E,4,0))</f>
        <v/>
      </c>
      <c r="C527" s="224"/>
      <c r="D527" s="224"/>
      <c r="E527" s="224"/>
      <c r="F527" s="224"/>
      <c r="G527" s="224"/>
      <c r="H527" s="225">
        <f t="shared" si="39"/>
        <v>0</v>
      </c>
      <c r="I527" s="225" t="str">
        <f>IF(C527="","",VLOOKUP(C527,价格表!B:D,3,0))</f>
        <v/>
      </c>
      <c r="J527" s="225" t="str">
        <f t="shared" si="40"/>
        <v/>
      </c>
    </row>
    <row r="528" ht="25" customHeight="1" spans="1:10">
      <c r="A528" s="223" t="str">
        <f t="shared" si="38"/>
        <v/>
      </c>
      <c r="B528" s="223" t="str">
        <f>IF(C528="","",VLOOKUP(C528,价格表!B:E,4,0))</f>
        <v/>
      </c>
      <c r="C528" s="224"/>
      <c r="D528" s="224"/>
      <c r="E528" s="224"/>
      <c r="F528" s="224"/>
      <c r="G528" s="224"/>
      <c r="H528" s="225">
        <f t="shared" si="39"/>
        <v>0</v>
      </c>
      <c r="I528" s="225" t="str">
        <f>IF(C528="","",VLOOKUP(C528,价格表!B:D,3,0))</f>
        <v/>
      </c>
      <c r="J528" s="225" t="str">
        <f t="shared" si="40"/>
        <v/>
      </c>
    </row>
    <row r="529" ht="25" customHeight="1" spans="1:10">
      <c r="A529" s="223" t="str">
        <f t="shared" si="38"/>
        <v/>
      </c>
      <c r="B529" s="223" t="str">
        <f>IF(C529="","",VLOOKUP(C529,价格表!B:E,4,0))</f>
        <v/>
      </c>
      <c r="C529" s="224"/>
      <c r="D529" s="224"/>
      <c r="E529" s="224"/>
      <c r="F529" s="224"/>
      <c r="G529" s="224"/>
      <c r="H529" s="225">
        <f t="shared" si="39"/>
        <v>0</v>
      </c>
      <c r="I529" s="225" t="str">
        <f>IF(C529="","",VLOOKUP(C529,价格表!B:D,3,0))</f>
        <v/>
      </c>
      <c r="J529" s="225" t="str">
        <f t="shared" si="40"/>
        <v/>
      </c>
    </row>
    <row r="530" ht="25" customHeight="1" spans="1:10">
      <c r="A530" s="223" t="str">
        <f t="shared" si="38"/>
        <v/>
      </c>
      <c r="B530" s="223" t="str">
        <f>IF(C530="","",VLOOKUP(C530,价格表!B:E,4,0))</f>
        <v/>
      </c>
      <c r="C530" s="224"/>
      <c r="D530" s="224"/>
      <c r="E530" s="224"/>
      <c r="F530" s="224"/>
      <c r="G530" s="224"/>
      <c r="H530" s="225">
        <f t="shared" si="39"/>
        <v>0</v>
      </c>
      <c r="I530" s="225" t="str">
        <f>IF(C530="","",VLOOKUP(C530,价格表!B:D,3,0))</f>
        <v/>
      </c>
      <c r="J530" s="225" t="str">
        <f t="shared" si="40"/>
        <v/>
      </c>
    </row>
    <row r="531" ht="25" customHeight="1" spans="1:10">
      <c r="A531" s="223" t="str">
        <f t="shared" si="38"/>
        <v/>
      </c>
      <c r="B531" s="223" t="str">
        <f>IF(C531="","",VLOOKUP(C531,价格表!B:E,4,0))</f>
        <v/>
      </c>
      <c r="C531" s="224"/>
      <c r="D531" s="224"/>
      <c r="E531" s="224"/>
      <c r="F531" s="224"/>
      <c r="G531" s="224"/>
      <c r="H531" s="225">
        <f t="shared" si="39"/>
        <v>0</v>
      </c>
      <c r="I531" s="225" t="str">
        <f>IF(C531="","",VLOOKUP(C531,价格表!B:D,3,0))</f>
        <v/>
      </c>
      <c r="J531" s="225" t="str">
        <f t="shared" si="40"/>
        <v/>
      </c>
    </row>
    <row r="532" ht="25" customHeight="1" spans="1:10">
      <c r="A532" s="223" t="str">
        <f t="shared" si="38"/>
        <v/>
      </c>
      <c r="B532" s="223" t="str">
        <f>IF(C532="","",VLOOKUP(C532,价格表!B:E,4,0))</f>
        <v/>
      </c>
      <c r="C532" s="224"/>
      <c r="D532" s="224"/>
      <c r="E532" s="224"/>
      <c r="F532" s="224"/>
      <c r="G532" s="224"/>
      <c r="H532" s="225">
        <f t="shared" si="39"/>
        <v>0</v>
      </c>
      <c r="I532" s="225" t="str">
        <f>IF(C532="","",VLOOKUP(C532,价格表!B:D,3,0))</f>
        <v/>
      </c>
      <c r="J532" s="225" t="str">
        <f t="shared" si="40"/>
        <v/>
      </c>
    </row>
    <row r="533" ht="25" customHeight="1" spans="1:10">
      <c r="A533" s="223" t="str">
        <f t="shared" si="38"/>
        <v/>
      </c>
      <c r="B533" s="223" t="str">
        <f>IF(C533="","",VLOOKUP(C533,价格表!B:E,4,0))</f>
        <v/>
      </c>
      <c r="C533" s="224"/>
      <c r="D533" s="224"/>
      <c r="E533" s="224"/>
      <c r="F533" s="224"/>
      <c r="G533" s="224"/>
      <c r="H533" s="225">
        <f t="shared" si="39"/>
        <v>0</v>
      </c>
      <c r="I533" s="225" t="str">
        <f>IF(C533="","",VLOOKUP(C533,价格表!B:D,3,0))</f>
        <v/>
      </c>
      <c r="J533" s="225" t="str">
        <f t="shared" si="40"/>
        <v/>
      </c>
    </row>
    <row r="534" ht="25" customHeight="1" spans="1:10">
      <c r="A534" s="223" t="str">
        <f t="shared" si="38"/>
        <v/>
      </c>
      <c r="B534" s="223" t="str">
        <f>IF(C534="","",VLOOKUP(C534,价格表!B:E,4,0))</f>
        <v/>
      </c>
      <c r="C534" s="224"/>
      <c r="D534" s="224"/>
      <c r="E534" s="224"/>
      <c r="F534" s="224"/>
      <c r="G534" s="224"/>
      <c r="H534" s="225">
        <f t="shared" si="39"/>
        <v>0</v>
      </c>
      <c r="I534" s="225" t="str">
        <f>IF(C534="","",VLOOKUP(C534,价格表!B:D,3,0))</f>
        <v/>
      </c>
      <c r="J534" s="225" t="str">
        <f t="shared" si="40"/>
        <v/>
      </c>
    </row>
    <row r="535" ht="25" customHeight="1" spans="1:10">
      <c r="A535" s="223" t="str">
        <f t="shared" si="38"/>
        <v/>
      </c>
      <c r="B535" s="223" t="str">
        <f>IF(C535="","",VLOOKUP(C535,价格表!B:E,4,0))</f>
        <v/>
      </c>
      <c r="C535" s="224"/>
      <c r="D535" s="224"/>
      <c r="E535" s="224"/>
      <c r="F535" s="224"/>
      <c r="G535" s="224"/>
      <c r="H535" s="225">
        <f t="shared" si="39"/>
        <v>0</v>
      </c>
      <c r="I535" s="225" t="str">
        <f>IF(C535="","",VLOOKUP(C535,价格表!B:D,3,0))</f>
        <v/>
      </c>
      <c r="J535" s="225" t="str">
        <f t="shared" si="40"/>
        <v/>
      </c>
    </row>
    <row r="536" ht="25" customHeight="1" spans="1:10">
      <c r="A536" s="223" t="str">
        <f t="shared" si="38"/>
        <v/>
      </c>
      <c r="B536" s="223" t="str">
        <f>IF(C536="","",VLOOKUP(C536,价格表!B:E,4,0))</f>
        <v/>
      </c>
      <c r="C536" s="224"/>
      <c r="D536" s="224"/>
      <c r="E536" s="224"/>
      <c r="F536" s="224"/>
      <c r="G536" s="224"/>
      <c r="H536" s="225">
        <f t="shared" si="39"/>
        <v>0</v>
      </c>
      <c r="I536" s="225" t="str">
        <f>IF(C536="","",VLOOKUP(C536,价格表!B:D,3,0))</f>
        <v/>
      </c>
      <c r="J536" s="225" t="str">
        <f t="shared" si="40"/>
        <v/>
      </c>
    </row>
    <row r="537" ht="25" customHeight="1" spans="1:10">
      <c r="A537" s="223" t="str">
        <f t="shared" si="38"/>
        <v/>
      </c>
      <c r="B537" s="223" t="str">
        <f>IF(C537="","",VLOOKUP(C537,价格表!B:E,4,0))</f>
        <v/>
      </c>
      <c r="C537" s="224"/>
      <c r="D537" s="224"/>
      <c r="E537" s="224"/>
      <c r="F537" s="224"/>
      <c r="G537" s="224"/>
      <c r="H537" s="225">
        <f t="shared" si="39"/>
        <v>0</v>
      </c>
      <c r="I537" s="225" t="str">
        <f>IF(C537="","",VLOOKUP(C537,价格表!B:D,3,0))</f>
        <v/>
      </c>
      <c r="J537" s="225" t="str">
        <f t="shared" si="40"/>
        <v/>
      </c>
    </row>
    <row r="538" ht="25" customHeight="1" spans="1:10">
      <c r="A538" s="223" t="str">
        <f t="shared" si="38"/>
        <v/>
      </c>
      <c r="B538" s="223" t="str">
        <f>IF(C538="","",VLOOKUP(C538,价格表!B:E,4,0))</f>
        <v/>
      </c>
      <c r="C538" s="224"/>
      <c r="D538" s="224"/>
      <c r="E538" s="224"/>
      <c r="F538" s="224"/>
      <c r="G538" s="224"/>
      <c r="H538" s="225">
        <f t="shared" si="39"/>
        <v>0</v>
      </c>
      <c r="I538" s="225" t="str">
        <f>IF(C538="","",VLOOKUP(C538,价格表!B:D,3,0))</f>
        <v/>
      </c>
      <c r="J538" s="225" t="str">
        <f t="shared" si="40"/>
        <v/>
      </c>
    </row>
    <row r="539" ht="25" customHeight="1" spans="1:10">
      <c r="A539" s="223" t="str">
        <f t="shared" si="38"/>
        <v/>
      </c>
      <c r="B539" s="223" t="str">
        <f>IF(C539="","",VLOOKUP(C539,价格表!B:E,4,0))</f>
        <v/>
      </c>
      <c r="C539" s="224"/>
      <c r="D539" s="224"/>
      <c r="E539" s="224"/>
      <c r="F539" s="224"/>
      <c r="G539" s="224"/>
      <c r="H539" s="225">
        <f t="shared" si="39"/>
        <v>0</v>
      </c>
      <c r="I539" s="225" t="str">
        <f>IF(C539="","",VLOOKUP(C539,价格表!B:D,3,0))</f>
        <v/>
      </c>
      <c r="J539" s="225" t="str">
        <f t="shared" si="40"/>
        <v/>
      </c>
    </row>
    <row r="540" ht="25" customHeight="1" spans="1:10">
      <c r="A540" s="223" t="str">
        <f t="shared" si="38"/>
        <v/>
      </c>
      <c r="B540" s="223" t="str">
        <f>IF(C540="","",VLOOKUP(C540,价格表!B:E,4,0))</f>
        <v/>
      </c>
      <c r="C540" s="224"/>
      <c r="D540" s="224"/>
      <c r="E540" s="224"/>
      <c r="F540" s="224"/>
      <c r="G540" s="224"/>
      <c r="H540" s="225">
        <f t="shared" si="39"/>
        <v>0</v>
      </c>
      <c r="I540" s="225" t="str">
        <f>IF(C540="","",VLOOKUP(C540,价格表!B:D,3,0))</f>
        <v/>
      </c>
      <c r="J540" s="225" t="str">
        <f t="shared" si="40"/>
        <v/>
      </c>
    </row>
    <row r="541" ht="25" customHeight="1" spans="1:10">
      <c r="A541" s="223" t="str">
        <f t="shared" si="38"/>
        <v/>
      </c>
      <c r="B541" s="223" t="str">
        <f>IF(C541="","",VLOOKUP(C541,价格表!B:E,4,0))</f>
        <v/>
      </c>
      <c r="C541" s="224"/>
      <c r="D541" s="224"/>
      <c r="E541" s="224"/>
      <c r="F541" s="224"/>
      <c r="G541" s="224"/>
      <c r="H541" s="225">
        <f t="shared" si="39"/>
        <v>0</v>
      </c>
      <c r="I541" s="225" t="str">
        <f>IF(C541="","",VLOOKUP(C541,价格表!B:D,3,0))</f>
        <v/>
      </c>
      <c r="J541" s="225" t="str">
        <f t="shared" si="40"/>
        <v/>
      </c>
    </row>
    <row r="542" ht="25" customHeight="1" spans="1:10">
      <c r="A542" s="223" t="str">
        <f t="shared" si="38"/>
        <v/>
      </c>
      <c r="B542" s="223" t="str">
        <f>IF(C542="","",VLOOKUP(C542,价格表!B:E,4,0))</f>
        <v/>
      </c>
      <c r="C542" s="224"/>
      <c r="D542" s="224"/>
      <c r="E542" s="224"/>
      <c r="F542" s="224"/>
      <c r="G542" s="224"/>
      <c r="H542" s="225">
        <f t="shared" si="39"/>
        <v>0</v>
      </c>
      <c r="I542" s="225" t="str">
        <f>IF(C542="","",VLOOKUP(C542,价格表!B:D,3,0))</f>
        <v/>
      </c>
      <c r="J542" s="225" t="str">
        <f t="shared" si="40"/>
        <v/>
      </c>
    </row>
    <row r="543" ht="25" customHeight="1" spans="1:10">
      <c r="A543" s="223" t="str">
        <f t="shared" si="38"/>
        <v/>
      </c>
      <c r="B543" s="223" t="str">
        <f>IF(C543="","",VLOOKUP(C543,价格表!B:E,4,0))</f>
        <v/>
      </c>
      <c r="C543" s="224"/>
      <c r="D543" s="224"/>
      <c r="E543" s="224"/>
      <c r="F543" s="224"/>
      <c r="G543" s="224"/>
      <c r="H543" s="225">
        <f t="shared" si="39"/>
        <v>0</v>
      </c>
      <c r="I543" s="225" t="str">
        <f>IF(C543="","",VLOOKUP(C543,价格表!B:D,3,0))</f>
        <v/>
      </c>
      <c r="J543" s="225" t="str">
        <f t="shared" si="40"/>
        <v/>
      </c>
    </row>
    <row r="544" ht="25" customHeight="1" spans="1:10">
      <c r="A544" s="223" t="str">
        <f t="shared" si="38"/>
        <v/>
      </c>
      <c r="B544" s="223" t="str">
        <f>IF(C544="","",VLOOKUP(C544,价格表!B:E,4,0))</f>
        <v/>
      </c>
      <c r="C544" s="224"/>
      <c r="D544" s="224"/>
      <c r="E544" s="224"/>
      <c r="F544" s="224"/>
      <c r="G544" s="224"/>
      <c r="H544" s="225">
        <f t="shared" si="39"/>
        <v>0</v>
      </c>
      <c r="I544" s="225" t="str">
        <f>IF(C544="","",VLOOKUP(C544,价格表!B:D,3,0))</f>
        <v/>
      </c>
      <c r="J544" s="225" t="str">
        <f t="shared" si="40"/>
        <v/>
      </c>
    </row>
    <row r="545" ht="25" customHeight="1" spans="1:10">
      <c r="A545" s="223" t="str">
        <f t="shared" si="38"/>
        <v/>
      </c>
      <c r="B545" s="223" t="str">
        <f>IF(C545="","",VLOOKUP(C545,价格表!B:E,4,0))</f>
        <v/>
      </c>
      <c r="C545" s="224"/>
      <c r="D545" s="224"/>
      <c r="E545" s="224"/>
      <c r="F545" s="224"/>
      <c r="G545" s="224"/>
      <c r="H545" s="225">
        <f t="shared" si="39"/>
        <v>0</v>
      </c>
      <c r="I545" s="225" t="str">
        <f>IF(C545="","",VLOOKUP(C545,价格表!B:D,3,0))</f>
        <v/>
      </c>
      <c r="J545" s="225" t="str">
        <f t="shared" si="40"/>
        <v/>
      </c>
    </row>
    <row r="546" ht="25" customHeight="1" spans="1:10">
      <c r="A546" s="223" t="str">
        <f t="shared" si="38"/>
        <v/>
      </c>
      <c r="B546" s="223" t="str">
        <f>IF(C546="","",VLOOKUP(C546,价格表!B:E,4,0))</f>
        <v/>
      </c>
      <c r="C546" s="224"/>
      <c r="D546" s="224"/>
      <c r="E546" s="224"/>
      <c r="F546" s="224"/>
      <c r="G546" s="224"/>
      <c r="H546" s="225">
        <f t="shared" si="39"/>
        <v>0</v>
      </c>
      <c r="I546" s="225" t="str">
        <f>IF(C546="","",VLOOKUP(C546,价格表!B:D,3,0))</f>
        <v/>
      </c>
      <c r="J546" s="225" t="str">
        <f t="shared" si="40"/>
        <v/>
      </c>
    </row>
    <row r="547" ht="25" customHeight="1" spans="1:10">
      <c r="A547" s="223" t="str">
        <f t="shared" si="38"/>
        <v/>
      </c>
      <c r="B547" s="223" t="str">
        <f>IF(C547="","",VLOOKUP(C547,价格表!B:E,4,0))</f>
        <v/>
      </c>
      <c r="C547" s="224"/>
      <c r="D547" s="224"/>
      <c r="E547" s="224"/>
      <c r="F547" s="224"/>
      <c r="G547" s="224"/>
      <c r="H547" s="225">
        <f t="shared" si="39"/>
        <v>0</v>
      </c>
      <c r="I547" s="225" t="str">
        <f>IF(C547="","",VLOOKUP(C547,价格表!B:D,3,0))</f>
        <v/>
      </c>
      <c r="J547" s="225" t="str">
        <f t="shared" si="40"/>
        <v/>
      </c>
    </row>
    <row r="548" ht="25" customHeight="1" spans="1:10">
      <c r="A548" s="223" t="str">
        <f t="shared" si="38"/>
        <v/>
      </c>
      <c r="B548" s="223" t="str">
        <f>IF(C548="","",VLOOKUP(C548,价格表!B:E,4,0))</f>
        <v/>
      </c>
      <c r="C548" s="224"/>
      <c r="D548" s="224"/>
      <c r="E548" s="224"/>
      <c r="F548" s="224"/>
      <c r="G548" s="224"/>
      <c r="H548" s="225">
        <f t="shared" si="39"/>
        <v>0</v>
      </c>
      <c r="I548" s="225" t="str">
        <f>IF(C548="","",VLOOKUP(C548,价格表!B:D,3,0))</f>
        <v/>
      </c>
      <c r="J548" s="225" t="str">
        <f t="shared" si="40"/>
        <v/>
      </c>
    </row>
    <row r="549" ht="25" customHeight="1" spans="1:10">
      <c r="A549" s="223" t="str">
        <f t="shared" si="38"/>
        <v/>
      </c>
      <c r="B549" s="223" t="str">
        <f>IF(C549="","",VLOOKUP(C549,价格表!B:E,4,0))</f>
        <v/>
      </c>
      <c r="C549" s="224"/>
      <c r="D549" s="224"/>
      <c r="E549" s="224"/>
      <c r="F549" s="224"/>
      <c r="G549" s="224"/>
      <c r="H549" s="225">
        <f t="shared" si="39"/>
        <v>0</v>
      </c>
      <c r="I549" s="225" t="str">
        <f>IF(C549="","",VLOOKUP(C549,价格表!B:D,3,0))</f>
        <v/>
      </c>
      <c r="J549" s="225" t="str">
        <f t="shared" si="40"/>
        <v/>
      </c>
    </row>
    <row r="550" ht="25" customHeight="1" spans="1:10">
      <c r="A550" s="223" t="str">
        <f t="shared" si="38"/>
        <v/>
      </c>
      <c r="B550" s="223" t="str">
        <f>IF(C550="","",VLOOKUP(C550,价格表!B:E,4,0))</f>
        <v/>
      </c>
      <c r="C550" s="224"/>
      <c r="D550" s="224"/>
      <c r="E550" s="224"/>
      <c r="F550" s="224"/>
      <c r="G550" s="224"/>
      <c r="H550" s="225">
        <f t="shared" si="39"/>
        <v>0</v>
      </c>
      <c r="I550" s="225" t="str">
        <f>IF(C550="","",VLOOKUP(C550,价格表!B:D,3,0))</f>
        <v/>
      </c>
      <c r="J550" s="225" t="str">
        <f t="shared" si="40"/>
        <v/>
      </c>
    </row>
    <row r="551" ht="25" customHeight="1" spans="1:10">
      <c r="A551" s="223" t="str">
        <f t="shared" si="38"/>
        <v/>
      </c>
      <c r="B551" s="223" t="str">
        <f>IF(C551="","",VLOOKUP(C551,价格表!B:E,4,0))</f>
        <v/>
      </c>
      <c r="C551" s="224"/>
      <c r="D551" s="224"/>
      <c r="E551" s="224"/>
      <c r="F551" s="224"/>
      <c r="G551" s="224"/>
      <c r="H551" s="225">
        <f t="shared" si="39"/>
        <v>0</v>
      </c>
      <c r="I551" s="225" t="str">
        <f>IF(C551="","",VLOOKUP(C551,价格表!B:D,3,0))</f>
        <v/>
      </c>
      <c r="J551" s="225" t="str">
        <f t="shared" si="40"/>
        <v/>
      </c>
    </row>
    <row r="552" ht="25" customHeight="1" spans="1:10">
      <c r="A552" s="223" t="str">
        <f t="shared" si="38"/>
        <v/>
      </c>
      <c r="B552" s="223" t="str">
        <f>IF(C552="","",VLOOKUP(C552,价格表!B:E,4,0))</f>
        <v/>
      </c>
      <c r="C552" s="224"/>
      <c r="D552" s="224"/>
      <c r="E552" s="224"/>
      <c r="F552" s="224"/>
      <c r="G552" s="224"/>
      <c r="H552" s="225">
        <f t="shared" si="39"/>
        <v>0</v>
      </c>
      <c r="I552" s="225" t="str">
        <f>IF(C552="","",VLOOKUP(C552,价格表!B:D,3,0))</f>
        <v/>
      </c>
      <c r="J552" s="225" t="str">
        <f t="shared" si="40"/>
        <v/>
      </c>
    </row>
    <row r="553" ht="25" customHeight="1" spans="1:10">
      <c r="A553" s="223" t="str">
        <f t="shared" si="38"/>
        <v/>
      </c>
      <c r="B553" s="223" t="str">
        <f>IF(C553="","",VLOOKUP(C553,价格表!B:E,4,0))</f>
        <v/>
      </c>
      <c r="C553" s="224"/>
      <c r="D553" s="224"/>
      <c r="E553" s="224"/>
      <c r="F553" s="224"/>
      <c r="G553" s="224"/>
      <c r="H553" s="225">
        <f t="shared" si="39"/>
        <v>0</v>
      </c>
      <c r="I553" s="225" t="str">
        <f>IF(C553="","",VLOOKUP(C553,价格表!B:D,3,0))</f>
        <v/>
      </c>
      <c r="J553" s="225" t="str">
        <f t="shared" si="40"/>
        <v/>
      </c>
    </row>
    <row r="554" ht="25" customHeight="1" spans="1:10">
      <c r="A554" s="223" t="str">
        <f t="shared" si="38"/>
        <v/>
      </c>
      <c r="B554" s="223" t="str">
        <f>IF(C554="","",VLOOKUP(C554,价格表!B:E,4,0))</f>
        <v/>
      </c>
      <c r="C554" s="224"/>
      <c r="D554" s="224"/>
      <c r="E554" s="224"/>
      <c r="F554" s="224"/>
      <c r="G554" s="224"/>
      <c r="H554" s="225">
        <f t="shared" si="39"/>
        <v>0</v>
      </c>
      <c r="I554" s="225" t="str">
        <f>IF(C554="","",VLOOKUP(C554,价格表!B:D,3,0))</f>
        <v/>
      </c>
      <c r="J554" s="225" t="str">
        <f t="shared" si="40"/>
        <v/>
      </c>
    </row>
    <row r="555" ht="25" customHeight="1" spans="1:10">
      <c r="A555" s="223" t="str">
        <f t="shared" si="38"/>
        <v/>
      </c>
      <c r="B555" s="223" t="str">
        <f>IF(C555="","",VLOOKUP(C555,价格表!B:E,4,0))</f>
        <v/>
      </c>
      <c r="C555" s="224"/>
      <c r="D555" s="224"/>
      <c r="E555" s="224"/>
      <c r="F555" s="224"/>
      <c r="G555" s="224"/>
      <c r="H555" s="225">
        <f t="shared" si="39"/>
        <v>0</v>
      </c>
      <c r="I555" s="225" t="str">
        <f>IF(C555="","",VLOOKUP(C555,价格表!B:D,3,0))</f>
        <v/>
      </c>
      <c r="J555" s="225" t="str">
        <f t="shared" si="40"/>
        <v/>
      </c>
    </row>
    <row r="556" ht="25" customHeight="1" spans="1:10">
      <c r="A556" s="223" t="str">
        <f t="shared" si="38"/>
        <v/>
      </c>
      <c r="B556" s="223" t="str">
        <f>IF(C556="","",VLOOKUP(C556,价格表!B:E,4,0))</f>
        <v/>
      </c>
      <c r="C556" s="224"/>
      <c r="D556" s="224"/>
      <c r="E556" s="224"/>
      <c r="F556" s="224"/>
      <c r="G556" s="224"/>
      <c r="H556" s="225">
        <f t="shared" si="39"/>
        <v>0</v>
      </c>
      <c r="I556" s="225" t="str">
        <f>IF(C556="","",VLOOKUP(C556,价格表!B:D,3,0))</f>
        <v/>
      </c>
      <c r="J556" s="225" t="str">
        <f t="shared" si="40"/>
        <v/>
      </c>
    </row>
    <row r="557" ht="25" customHeight="1" spans="1:10">
      <c r="A557" s="223" t="str">
        <f t="shared" si="38"/>
        <v/>
      </c>
      <c r="B557" s="223" t="str">
        <f>IF(C557="","",VLOOKUP(C557,价格表!B:E,4,0))</f>
        <v/>
      </c>
      <c r="C557" s="224"/>
      <c r="D557" s="224"/>
      <c r="E557" s="224"/>
      <c r="F557" s="224"/>
      <c r="G557" s="224"/>
      <c r="H557" s="225">
        <f t="shared" si="39"/>
        <v>0</v>
      </c>
      <c r="I557" s="225" t="str">
        <f>IF(C557="","",VLOOKUP(C557,价格表!B:D,3,0))</f>
        <v/>
      </c>
      <c r="J557" s="225" t="str">
        <f t="shared" si="40"/>
        <v/>
      </c>
    </row>
    <row r="558" customHeight="1" spans="1:10">
      <c r="A558" s="223" t="str">
        <f t="shared" si="38"/>
        <v/>
      </c>
      <c r="B558" s="223" t="str">
        <f>IF(C558="","",VLOOKUP(C558,价格表!B:E,4,0))</f>
        <v/>
      </c>
      <c r="C558" s="224"/>
      <c r="D558" s="224"/>
      <c r="E558" s="224"/>
      <c r="F558" s="224"/>
      <c r="G558" s="224"/>
      <c r="H558" s="225">
        <f t="shared" si="39"/>
        <v>0</v>
      </c>
      <c r="I558" s="225" t="str">
        <f>IF(C558="","",VLOOKUP(C558,价格表!B:D,3,0))</f>
        <v/>
      </c>
      <c r="J558" s="225" t="str">
        <f t="shared" si="40"/>
        <v/>
      </c>
    </row>
    <row r="559" customHeight="1" spans="1:10">
      <c r="A559" s="223" t="str">
        <f t="shared" si="38"/>
        <v/>
      </c>
      <c r="B559" s="223" t="str">
        <f>IF(C559="","",VLOOKUP(C559,价格表!B:E,4,0))</f>
        <v/>
      </c>
      <c r="C559" s="224"/>
      <c r="D559" s="224"/>
      <c r="E559" s="224"/>
      <c r="F559" s="224"/>
      <c r="G559" s="224"/>
      <c r="H559" s="225">
        <f t="shared" si="39"/>
        <v>0</v>
      </c>
      <c r="I559" s="225" t="str">
        <f>IF(C559="","",VLOOKUP(C559,价格表!B:D,3,0))</f>
        <v/>
      </c>
      <c r="J559" s="225" t="str">
        <f t="shared" si="40"/>
        <v/>
      </c>
    </row>
    <row r="560" customHeight="1" spans="1:10">
      <c r="A560" s="223" t="str">
        <f t="shared" si="38"/>
        <v/>
      </c>
      <c r="B560" s="223" t="str">
        <f>IF(C560="","",VLOOKUP(C560,价格表!B:E,4,0))</f>
        <v/>
      </c>
      <c r="C560" s="224"/>
      <c r="D560" s="224"/>
      <c r="E560" s="224"/>
      <c r="F560" s="224"/>
      <c r="G560" s="224"/>
      <c r="H560" s="225">
        <f t="shared" si="39"/>
        <v>0</v>
      </c>
      <c r="I560" s="225" t="str">
        <f>IF(C560="","",VLOOKUP(C560,价格表!B:D,3,0))</f>
        <v/>
      </c>
      <c r="J560" s="225" t="str">
        <f t="shared" si="40"/>
        <v/>
      </c>
    </row>
    <row r="561" customHeight="1" spans="1:10">
      <c r="A561" s="223" t="str">
        <f t="shared" si="38"/>
        <v/>
      </c>
      <c r="B561" s="223" t="str">
        <f>IF(C561="","",VLOOKUP(C561,价格表!B:E,4,0))</f>
        <v/>
      </c>
      <c r="C561" s="224"/>
      <c r="D561" s="224"/>
      <c r="E561" s="224"/>
      <c r="F561" s="224"/>
      <c r="G561" s="224"/>
      <c r="H561" s="225">
        <f t="shared" si="39"/>
        <v>0</v>
      </c>
      <c r="I561" s="225" t="str">
        <f>IF(C561="","",VLOOKUP(C561,价格表!B:D,3,0))</f>
        <v/>
      </c>
      <c r="J561" s="225" t="str">
        <f t="shared" si="40"/>
        <v/>
      </c>
    </row>
    <row r="562" customHeight="1" spans="1:10">
      <c r="A562" s="223" t="str">
        <f t="shared" si="38"/>
        <v/>
      </c>
      <c r="B562" s="223" t="str">
        <f>IF(C562="","",VLOOKUP(C562,价格表!B:E,4,0))</f>
        <v/>
      </c>
      <c r="C562" s="224"/>
      <c r="D562" s="224"/>
      <c r="E562" s="224"/>
      <c r="F562" s="224"/>
      <c r="G562" s="224"/>
      <c r="H562" s="225">
        <f t="shared" si="39"/>
        <v>0</v>
      </c>
      <c r="I562" s="225" t="str">
        <f>IF(C562="","",VLOOKUP(C562,价格表!B:D,3,0))</f>
        <v/>
      </c>
      <c r="J562" s="225" t="str">
        <f t="shared" si="40"/>
        <v/>
      </c>
    </row>
    <row r="563" customHeight="1" spans="1:7">
      <c r="A563" s="223" t="str">
        <f t="shared" si="38"/>
        <v/>
      </c>
      <c r="B563" s="241"/>
      <c r="G563" s="224"/>
    </row>
    <row r="564" customHeight="1" spans="1:7">
      <c r="A564" s="223" t="str">
        <f t="shared" si="38"/>
        <v/>
      </c>
      <c r="B564" s="241"/>
      <c r="G564" s="224"/>
    </row>
    <row r="565" customHeight="1" spans="1:7">
      <c r="A565" s="223" t="str">
        <f t="shared" si="38"/>
        <v/>
      </c>
      <c r="B565" s="241"/>
      <c r="G565" s="224"/>
    </row>
    <row r="566" customHeight="1" spans="1:7">
      <c r="A566" s="223" t="str">
        <f t="shared" si="38"/>
        <v/>
      </c>
      <c r="B566" s="241"/>
      <c r="G566" s="224"/>
    </row>
    <row r="567" customHeight="1" spans="1:7">
      <c r="A567" s="223" t="str">
        <f t="shared" si="38"/>
        <v/>
      </c>
      <c r="B567" s="241"/>
      <c r="G567" s="224"/>
    </row>
    <row r="568" customHeight="1" spans="1:7">
      <c r="A568" s="223" t="str">
        <f t="shared" si="38"/>
        <v/>
      </c>
      <c r="B568" s="241"/>
      <c r="G568" s="224"/>
    </row>
    <row r="569" customHeight="1" spans="1:7">
      <c r="A569" s="223" t="str">
        <f t="shared" si="38"/>
        <v/>
      </c>
      <c r="B569" s="241"/>
      <c r="G569" s="224"/>
    </row>
    <row r="570" customHeight="1" spans="1:7">
      <c r="A570" s="223" t="str">
        <f t="shared" si="38"/>
        <v/>
      </c>
      <c r="B570" s="241"/>
      <c r="G570" s="224"/>
    </row>
    <row r="571" customHeight="1" spans="1:7">
      <c r="A571" s="223" t="str">
        <f t="shared" ref="A571:A583" si="41">IF(C571="","",ROW()-2)</f>
        <v/>
      </c>
      <c r="B571" s="241"/>
      <c r="G571" s="224"/>
    </row>
    <row r="572" customHeight="1" spans="1:7">
      <c r="A572" s="223" t="str">
        <f t="shared" si="41"/>
        <v/>
      </c>
      <c r="B572" s="241"/>
      <c r="G572" s="224"/>
    </row>
    <row r="573" customHeight="1" spans="1:7">
      <c r="A573" s="223" t="str">
        <f t="shared" si="41"/>
        <v/>
      </c>
      <c r="B573" s="241"/>
      <c r="G573" s="224"/>
    </row>
    <row r="574" customHeight="1" spans="1:7">
      <c r="A574" s="223" t="str">
        <f t="shared" si="41"/>
        <v/>
      </c>
      <c r="B574" s="241"/>
      <c r="G574" s="224"/>
    </row>
    <row r="575" customHeight="1" spans="1:7">
      <c r="A575" s="223" t="str">
        <f t="shared" si="41"/>
        <v/>
      </c>
      <c r="B575" s="241"/>
      <c r="G575" s="224"/>
    </row>
    <row r="576" customHeight="1" spans="1:7">
      <c r="A576" s="223" t="str">
        <f t="shared" si="41"/>
        <v/>
      </c>
      <c r="B576" s="241"/>
      <c r="G576" s="224"/>
    </row>
    <row r="577" customHeight="1" spans="1:7">
      <c r="A577" s="223" t="str">
        <f t="shared" si="41"/>
        <v/>
      </c>
      <c r="B577" s="241"/>
      <c r="G577" s="224"/>
    </row>
    <row r="578" customHeight="1" spans="1:7">
      <c r="A578" s="223" t="str">
        <f t="shared" si="41"/>
        <v/>
      </c>
      <c r="B578" s="241"/>
      <c r="G578" s="224"/>
    </row>
    <row r="579" customHeight="1" spans="1:7">
      <c r="A579" s="223" t="str">
        <f t="shared" si="41"/>
        <v/>
      </c>
      <c r="B579" s="241"/>
      <c r="G579" s="224"/>
    </row>
    <row r="580" customHeight="1" spans="1:7">
      <c r="A580" s="223" t="str">
        <f t="shared" si="41"/>
        <v/>
      </c>
      <c r="B580" s="241"/>
      <c r="G580" s="224"/>
    </row>
    <row r="581" customHeight="1" spans="1:7">
      <c r="A581" s="223" t="str">
        <f t="shared" si="41"/>
        <v/>
      </c>
      <c r="B581" s="241"/>
      <c r="G581" s="224"/>
    </row>
    <row r="582" customHeight="1" spans="1:7">
      <c r="A582" s="223" t="str">
        <f t="shared" si="41"/>
        <v/>
      </c>
      <c r="B582" s="241"/>
      <c r="G582" s="224"/>
    </row>
    <row r="583" customHeight="1" spans="1:7">
      <c r="A583" s="223" t="str">
        <f t="shared" si="41"/>
        <v/>
      </c>
      <c r="B583" s="241"/>
      <c r="G583" s="224"/>
    </row>
    <row r="584" customHeight="1" spans="1:7">
      <c r="A584" s="242"/>
      <c r="B584" s="241"/>
      <c r="G584" s="224"/>
    </row>
    <row r="585" customHeight="1" spans="1:7">
      <c r="A585" s="242"/>
      <c r="B585" s="241"/>
      <c r="G585" s="224"/>
    </row>
    <row r="586" customHeight="1" spans="1:7">
      <c r="A586" s="242"/>
      <c r="B586" s="241"/>
      <c r="G586" s="224"/>
    </row>
    <row r="587" customHeight="1" spans="1:7">
      <c r="A587" s="242"/>
      <c r="B587" s="241"/>
      <c r="G587" s="224"/>
    </row>
    <row r="588" customHeight="1" spans="1:7">
      <c r="A588" s="242"/>
      <c r="B588" s="241"/>
      <c r="G588" s="224"/>
    </row>
    <row r="589" customHeight="1" spans="1:7">
      <c r="A589" s="242"/>
      <c r="B589" s="241"/>
      <c r="G589" s="224"/>
    </row>
    <row r="590" customHeight="1" spans="1:7">
      <c r="A590" s="242"/>
      <c r="B590" s="241"/>
      <c r="G590" s="224"/>
    </row>
    <row r="591" customHeight="1" spans="1:7">
      <c r="A591" s="224"/>
      <c r="G591" s="224"/>
    </row>
    <row r="592" customHeight="1" spans="1:7">
      <c r="A592" s="224"/>
      <c r="G592" s="224"/>
    </row>
    <row r="593" customHeight="1" spans="1:7">
      <c r="A593" s="224"/>
      <c r="G593" s="224"/>
    </row>
    <row r="594" customHeight="1" spans="1:7">
      <c r="A594" s="224"/>
      <c r="G594" s="224"/>
    </row>
    <row r="595" customHeight="1" spans="1:7">
      <c r="A595" s="224"/>
      <c r="G595" s="224"/>
    </row>
    <row r="596" customHeight="1" spans="1:7">
      <c r="A596" s="224"/>
      <c r="G596" s="224"/>
    </row>
    <row r="597" customHeight="1" spans="7:7">
      <c r="G597" s="224"/>
    </row>
    <row r="598" customHeight="1" spans="7:7">
      <c r="G598" s="224"/>
    </row>
    <row r="599" customHeight="1" spans="7:7">
      <c r="G599" s="224"/>
    </row>
    <row r="600" customHeight="1" spans="7:7">
      <c r="G600" s="224"/>
    </row>
  </sheetData>
  <autoFilter xmlns:etc="http://www.wps.cn/officeDocument/2017/etCustomData" ref="A2:XEN583" etc:filterBottomFollowUsedRange="0">
    <extLst/>
  </autoFilter>
  <mergeCells count="2">
    <mergeCell ref="C1:F1"/>
    <mergeCell ref="M26:M28"/>
  </mergeCells>
  <conditionalFormatting sqref="A2:K2">
    <cfRule type="expression" dxfId="6042" priority="15">
      <formula>COUNTA($A2:$K2)&gt;0</formula>
    </cfRule>
  </conditionalFormatting>
  <conditionalFormatting sqref="C87">
    <cfRule type="expression" dxfId="6042" priority="7">
      <formula>conta($A87:$K2075&gt;0)</formula>
    </cfRule>
    <cfRule type="expression" dxfId="6042" priority="8">
      <formula>#REF!&lt;&gt;""</formula>
    </cfRule>
  </conditionalFormatting>
  <conditionalFormatting sqref="G93">
    <cfRule type="expression" dxfId="6042" priority="65">
      <formula>#REF!&lt;&gt;""</formula>
    </cfRule>
  </conditionalFormatting>
  <conditionalFormatting sqref="C115">
    <cfRule type="expression" dxfId="6042" priority="5">
      <formula>conta($A115:$K2104&gt;0)</formula>
    </cfRule>
    <cfRule type="expression" dxfId="6042" priority="6">
      <formula>#REF!&lt;&gt;""</formula>
    </cfRule>
  </conditionalFormatting>
  <conditionalFormatting sqref="C141">
    <cfRule type="expression" dxfId="6042" priority="3">
      <formula>conta($A141:$K2130&gt;0)</formula>
    </cfRule>
    <cfRule type="expression" dxfId="6042" priority="4">
      <formula>#REF!&lt;&gt;""</formula>
    </cfRule>
  </conditionalFormatting>
  <conditionalFormatting sqref="C262">
    <cfRule type="expression" dxfId="6042" priority="1">
      <formula>conta($A262:$K2251&gt;0)</formula>
    </cfRule>
    <cfRule type="expression" dxfId="6042" priority="2">
      <formula>#REF!&lt;&gt;""</formula>
    </cfRule>
  </conditionalFormatting>
  <conditionalFormatting sqref="C294">
    <cfRule type="expression" dxfId="6042" priority="10">
      <formula>conta($A294:$K2278&gt;0)</formula>
    </cfRule>
  </conditionalFormatting>
  <conditionalFormatting sqref="G94:G485">
    <cfRule type="expression" dxfId="6042" priority="63">
      <formula>conta($A94:$K2084&gt;0)</formula>
    </cfRule>
  </conditionalFormatting>
  <conditionalFormatting sqref="G161:G188">
    <cfRule type="expression" dxfId="6042" priority="9">
      <formula>$C162&lt;&gt;""</formula>
    </cfRule>
  </conditionalFormatting>
  <conditionalFormatting sqref="G486:G507">
    <cfRule type="expression" dxfId="6042" priority="53">
      <formula>conta($A486:$K2474&gt;0)</formula>
    </cfRule>
  </conditionalFormatting>
  <conditionalFormatting sqref="G508:G600">
    <cfRule type="expression" dxfId="6042" priority="28">
      <formula>conta($A508:$K2509&gt;0)</formula>
    </cfRule>
  </conditionalFormatting>
  <conditionalFormatting sqref="N4:N21">
    <cfRule type="expression" dxfId="6043" priority="16">
      <formula>NOT(ISNA(VLOOKUP(N4,$G:$G,1,0)))</formula>
    </cfRule>
  </conditionalFormatting>
  <conditionalFormatting sqref="N22:N23">
    <cfRule type="expression" dxfId="6043" priority="11">
      <formula>NOT(ISNA(VLOOKUP(N22,$G:$G,1,0)))</formula>
    </cfRule>
  </conditionalFormatting>
  <conditionalFormatting sqref="A1:K3 A6:K21 B4:B5 G4:G5 K24 A25:K30 A32:K53 A58:K64 A66:K83 A89:K92 G31 G54:G57 G65 G84:G88 G22:G24 A94:K114 A115:B115 D115:K115 A116:K140 A141:B141 D141:K141 A142:K159 A161:F174 H161:K174 A177:F188 H177:K188 A189:K221 A223:K246 A248:K261 A262:B262 D262:K262 A263:K265 A267:K279 A282:K390 G280:G281 G247 G266 A392:K403 A406:F406 K406 A407:K1048561 G160 G222 G391 G404:G406">
    <cfRule type="expression" dxfId="6042" priority="14">
      <formula>$C2&lt;&gt;""</formula>
    </cfRule>
  </conditionalFormatting>
  <conditionalFormatting sqref="A2:K5 B6 G6:G93">
    <cfRule type="expression" dxfId="6042" priority="66">
      <formula>conta($A2:$K1991&gt;0)</formula>
    </cfRule>
  </conditionalFormatting>
  <conditionalFormatting sqref="A3:J562 G563:G600">
    <cfRule type="expression" dxfId="6042" priority="12">
      <formula>$C3&lt;&gt;""</formula>
    </cfRule>
  </conditionalFormatting>
  <conditionalFormatting sqref="A4:A5 C4:F5 H4:K5">
    <cfRule type="expression" dxfId="6042" priority="60">
      <formula>$C6&lt;&gt;""</formula>
    </cfRule>
  </conditionalFormatting>
  <conditionalFormatting sqref="A6 C6:F6 H6:K23 A7:F24 H24:J24">
    <cfRule type="expression" dxfId="6042" priority="64">
      <formula>conta($A6:$K1994&gt;0)</formula>
    </cfRule>
  </conditionalFormatting>
  <conditionalFormatting sqref="A22:F24 H22:K23 H24:J24">
    <cfRule type="expression" dxfId="6042" priority="62">
      <formula>$C24&lt;&gt;""</formula>
    </cfRule>
  </conditionalFormatting>
  <conditionalFormatting sqref="K24 H25:K31 A25:F31">
    <cfRule type="expression" dxfId="6042" priority="67">
      <formula>conta($A24:$K2011&gt;0)</formula>
    </cfRule>
  </conditionalFormatting>
  <conditionalFormatting sqref="A31:F31 H31:K31">
    <cfRule type="expression" dxfId="6042" priority="52">
      <formula>#REF!&lt;&gt;""</formula>
    </cfRule>
  </conditionalFormatting>
  <conditionalFormatting sqref="A32:F56 H32:K56">
    <cfRule type="expression" dxfId="6042" priority="37">
      <formula>conta($A32:$K2020&gt;0)</formula>
    </cfRule>
  </conditionalFormatting>
  <conditionalFormatting sqref="A54:F54 H54:K54">
    <cfRule type="expression" dxfId="6042" priority="36">
      <formula>$C57&lt;&gt;""</formula>
    </cfRule>
  </conditionalFormatting>
  <conditionalFormatting sqref="A55:F55 H55:K55">
    <cfRule type="expression" dxfId="6042" priority="47">
      <formula>#REF!&lt;&gt;""</formula>
    </cfRule>
  </conditionalFormatting>
  <conditionalFormatting sqref="A56:F56 H56:K56">
    <cfRule type="expression" dxfId="6042" priority="48">
      <formula>$C58&lt;&gt;""</formula>
    </cfRule>
  </conditionalFormatting>
  <conditionalFormatting sqref="A57:F57 H57:K57">
    <cfRule type="expression" dxfId="6042" priority="46">
      <formula>#REF!&lt;&gt;""</formula>
    </cfRule>
    <cfRule type="expression" dxfId="6042" priority="49">
      <formula>conta($A57:$K2043&gt;0)</formula>
    </cfRule>
  </conditionalFormatting>
  <conditionalFormatting sqref="A58:F65 H58:K65">
    <cfRule type="expression" dxfId="6042" priority="51">
      <formula>conta($A58:$K2045&gt;0)</formula>
    </cfRule>
  </conditionalFormatting>
  <conditionalFormatting sqref="A65:F65 H65:K65">
    <cfRule type="expression" dxfId="6042" priority="50">
      <formula>#REF!&lt;&gt;""</formula>
    </cfRule>
  </conditionalFormatting>
  <conditionalFormatting sqref="A66:F86 A87:B87 D87:F87 A88:F88 H66:K88">
    <cfRule type="expression" dxfId="6042" priority="39">
      <formula>conta($A66:$K2054&gt;0)</formula>
    </cfRule>
  </conditionalFormatting>
  <conditionalFormatting sqref="A84:F86 A87:B87 D87:F87 A88:F88 H84:K88">
    <cfRule type="expression" dxfId="6042" priority="38">
      <formula>$C89&lt;&gt;""</formula>
    </cfRule>
  </conditionalFormatting>
  <conditionalFormatting sqref="A89:F93 H89:K93">
    <cfRule type="expression" dxfId="6042" priority="41">
      <formula>conta($A89:$K2073&gt;0)</formula>
    </cfRule>
  </conditionalFormatting>
  <conditionalFormatting sqref="A93:F93 H93:K93">
    <cfRule type="expression" dxfId="6042" priority="29">
      <formula>$C94&lt;&gt;""</formula>
    </cfRule>
  </conditionalFormatting>
  <conditionalFormatting sqref="A94:F114 A115:B115 D115:F115 A116:F140 A141:B141 D141:F141 A142:F160 H94:K160">
    <cfRule type="expression" dxfId="6042" priority="42">
      <formula>conta($A94:$K2078&gt;0)</formula>
    </cfRule>
  </conditionalFormatting>
  <conditionalFormatting sqref="A160:F160 H160:K160">
    <cfRule type="expression" dxfId="6042" priority="40">
      <formula>#REF!&lt;&gt;""</formula>
    </cfRule>
  </conditionalFormatting>
  <conditionalFormatting sqref="A161:F176 H161:K176">
    <cfRule type="expression" dxfId="6042" priority="19">
      <formula>conta($A161:$K2146&gt;0)</formula>
    </cfRule>
  </conditionalFormatting>
  <conditionalFormatting sqref="A175:F176 H175:K176">
    <cfRule type="expression" dxfId="6042" priority="17">
      <formula>$C177&lt;&gt;""</formula>
    </cfRule>
  </conditionalFormatting>
  <conditionalFormatting sqref="A177:F222 H177:K222">
    <cfRule type="expression" dxfId="6042" priority="45">
      <formula>conta($A177:$K2161&gt;0)</formula>
    </cfRule>
  </conditionalFormatting>
  <conditionalFormatting sqref="A222:F222 H222:K222">
    <cfRule type="expression" dxfId="6042" priority="44">
      <formula>#REF!&lt;&gt;""</formula>
    </cfRule>
  </conditionalFormatting>
  <conditionalFormatting sqref="A223:F247 H223:K247">
    <cfRule type="expression" dxfId="6042" priority="35">
      <formula>conta($A223:$K2208&gt;0)</formula>
    </cfRule>
  </conditionalFormatting>
  <conditionalFormatting sqref="A247:F247 H247:K247">
    <cfRule type="expression" dxfId="6042" priority="33">
      <formula>#REF!&lt;&gt;""</formula>
    </cfRule>
  </conditionalFormatting>
  <conditionalFormatting sqref="A248:F261 A262:B262 D262:F262 A263:F266 H248:K266">
    <cfRule type="expression" dxfId="6042" priority="32">
      <formula>conta($A248:$K2244&gt;0)</formula>
    </cfRule>
  </conditionalFormatting>
  <conditionalFormatting sqref="A266:F266 H266:K266">
    <cfRule type="expression" dxfId="6042" priority="30">
      <formula>#REF!&lt;&gt;""</formula>
    </cfRule>
  </conditionalFormatting>
  <conditionalFormatting sqref="A267:F281 H267:K281">
    <cfRule type="expression" dxfId="6042" priority="22">
      <formula>conta($A267:$K2266&gt;0)</formula>
    </cfRule>
  </conditionalFormatting>
  <conditionalFormatting sqref="A280:F281 H280:K281">
    <cfRule type="expression" dxfId="6042" priority="20">
      <formula>$C282&lt;&gt;""</formula>
    </cfRule>
  </conditionalFormatting>
  <conditionalFormatting sqref="A282:F293 A294:B294 D294:F294 A295:F391 H282:K391">
    <cfRule type="expression" dxfId="6042" priority="59">
      <formula>conta($A282:$K2280&gt;0)</formula>
    </cfRule>
  </conditionalFormatting>
  <conditionalFormatting sqref="A391:F391 H391:K391">
    <cfRule type="expression" dxfId="6042" priority="58">
      <formula>#REF!&lt;&gt;""</formula>
    </cfRule>
  </conditionalFormatting>
  <conditionalFormatting sqref="A392:F405 H392:K405 H406:J406">
    <cfRule type="expression" dxfId="6042" priority="56">
      <formula>conta($A392:$K2391&gt;0)</formula>
    </cfRule>
  </conditionalFormatting>
  <conditionalFormatting sqref="A404:F405 H404:K405 H406:J406">
    <cfRule type="expression" dxfId="6042" priority="55">
      <formula>$C406&lt;&gt;""</formula>
    </cfRule>
  </conditionalFormatting>
  <conditionalFormatting sqref="A406:F595 K406 H407:K595">
    <cfRule type="expression" dxfId="6042" priority="13">
      <formula>conta($A406:$K2404&gt;0)</formula>
    </cfRule>
  </conditionalFormatting>
  <conditionalFormatting sqref="A1048562:K1048576">
    <cfRule type="expression" dxfId="6042" priority="27">
      <formula>#REF!&lt;&gt;""</formula>
    </cfRule>
  </conditionalFormatting>
  <dataValidations count="4">
    <dataValidation type="list" allowBlank="1" showInputMessage="1" showErrorMessage="1" sqref="G3:G244 G270:G485">
      <formula1>"奇峰西区二大队,特院幼儿园,红岭食堂总单,象山学员六大队,大正食堂,大正学员五大队,奇峰东区食堂三大队,奇峰东区食堂四大队,港澳楼1,机关食堂,勤务营食堂,秀峰本部,秀峰二食堂,学员七大队（五通驻训）,象山学员一/二大队,奇峰西区食堂一大队,奇峰西区七大队,象山学员一大队河源驻训,大正学员三大队,大正学员四大队,学员八大队（青狮潭驻训）,奇峰西区总单,公安特勤专项集训队,象山学员二大队,红岭综合训练场"</formula1>
    </dataValidation>
    <dataValidation type="list" allowBlank="1" showInputMessage="1" showErrorMessage="1" sqref="G245:G269">
      <formula1>"奇峰西区二大队,特院幼儿园,红岭食堂总单,象山学员六大队,大正食堂,大正学员五大队,奇峰东区食堂三大队,奇峰东区食堂四大队,港澳楼1,机关食堂,勤务营食堂,秀峰本部,秀峰二食堂,学员七大队（五通驻训）,象山学员一/二大队,奇峰西区食堂一大队,奇峰西区七大队,象山学员一大队河源驻训,大正学员三大队,大正学员四大队,学员八大队（青狮潭驻训）,奇峰西区总单,公安特勤专项集训队,象山学员一大队,红岭综合训练场"</formula1>
    </dataValidation>
    <dataValidation type="list" allowBlank="1" showInputMessage="1" showErrorMessage="1" sqref="G486:G507">
      <formula1>"奇峰西区二大队,特院幼儿园,红岭食堂总单,象山学员六大队,大正食堂,大正学员五大队,奇峰东区食堂三大队,奇峰东区食堂四大队,港澳楼1,机关食堂,勤务营食堂,秀峰本部,秀峰二食堂,学员七大队（五通驻训）,象山学员一/二大队,奇峰西区食堂一大队,奇峰西区七大队,象山学员一大队河源驻训,大正学员三大队,大正学员四大队,学员八大队（青狮潭驻训）,奇峰西区总单"</formula1>
    </dataValidation>
    <dataValidation type="list" allowBlank="1" showInputMessage="1" showErrorMessage="1" sqref="G508:G600">
      <formula1>"奇峰西区二大队,特院幼儿园,红岭食堂总单,象山学员六大队,大正食堂,大正学员五大队,奇峰东区食堂三大队,奇峰东区食堂四大队,港澳楼1,机关食堂,勤务营食堂,秀峰本部,秀峰二食堂,学员七大队（五通驻训）,象山学员一/二大队,奇峰西区食堂一大队,奇峰西区七大队,象山学员一大队河源驻训,大正学员三大队,大正学员四大队,学员八大队（青狮潭驻训）"</formula1>
    </dataValidation>
  </dataValidations>
  <pageMargins left="0.75" right="0.75" top="1" bottom="1" header="0.5" footer="0.5"/>
  <pageSetup paperSize="9" orientation="portrait" horizontalDpi="180" verticalDpi="18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3"/>
  <sheetViews>
    <sheetView zoomScale="115" zoomScaleNormal="115" workbookViewId="0">
      <pane xSplit="3" ySplit="3" topLeftCell="D25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20" customHeight="1" outlineLevelCol="6"/>
  <cols>
    <col min="1" max="1" width="11.5" style="181" customWidth="1"/>
    <col min="2" max="2" width="11.3" style="181" customWidth="1"/>
    <col min="3" max="3" width="5.975" style="181" customWidth="1"/>
    <col min="4" max="4" width="27.7166666666667" style="182" customWidth="1"/>
    <col min="5" max="5" width="35.7583333333333" style="182" customWidth="1"/>
    <col min="6" max="6" width="15" style="181" customWidth="1"/>
    <col min="7" max="7" width="19.6666666666667" style="180" customWidth="1"/>
    <col min="8" max="16384" width="9" style="180"/>
  </cols>
  <sheetData>
    <row r="1" customHeight="1" spans="2:7">
      <c r="B1" s="180" t="s">
        <v>0</v>
      </c>
      <c r="C1" s="180"/>
      <c r="D1" s="183"/>
      <c r="E1" s="183"/>
      <c r="F1" s="184">
        <f>分析总表!G1</f>
        <v>45798</v>
      </c>
      <c r="G1" s="180" t="s">
        <v>157</v>
      </c>
    </row>
    <row r="2" customHeight="1" spans="1:7">
      <c r="A2" s="185" t="s">
        <v>158</v>
      </c>
      <c r="B2" s="186"/>
      <c r="C2" s="185"/>
      <c r="D2" s="185"/>
      <c r="E2" s="185"/>
      <c r="F2" s="186"/>
      <c r="G2" s="187">
        <f>SUM(分析总表!E3:E502)</f>
        <v>14644</v>
      </c>
    </row>
    <row r="3" customHeight="1" spans="1:6">
      <c r="A3" s="185" t="s">
        <v>2</v>
      </c>
      <c r="B3" s="188" t="s">
        <v>3</v>
      </c>
      <c r="C3" s="185" t="s">
        <v>4</v>
      </c>
      <c r="D3" s="189" t="s">
        <v>7</v>
      </c>
      <c r="E3" s="189" t="s">
        <v>6</v>
      </c>
      <c r="F3" s="186" t="s">
        <v>57</v>
      </c>
    </row>
    <row r="4" customHeight="1" spans="1:6">
      <c r="A4" s="190" t="s">
        <v>159</v>
      </c>
      <c r="B4" s="191" t="s">
        <v>52</v>
      </c>
      <c r="C4" s="190" t="s">
        <v>12</v>
      </c>
      <c r="D4" s="192" t="s">
        <v>36</v>
      </c>
      <c r="E4" s="192" t="s">
        <v>160</v>
      </c>
      <c r="F4" s="193">
        <v>160</v>
      </c>
    </row>
    <row r="5" customHeight="1" spans="1:6">
      <c r="A5" s="185"/>
      <c r="B5" s="188"/>
      <c r="C5" s="185"/>
      <c r="D5" s="192" t="s">
        <v>44</v>
      </c>
      <c r="E5" s="192" t="s">
        <v>160</v>
      </c>
      <c r="F5" s="193">
        <v>10</v>
      </c>
    </row>
    <row r="6" customHeight="1" spans="1:6">
      <c r="A6" s="185"/>
      <c r="B6" s="188"/>
      <c r="C6" s="185"/>
      <c r="D6" s="192" t="s">
        <v>51</v>
      </c>
      <c r="E6" s="192" t="s">
        <v>160</v>
      </c>
      <c r="F6" s="193">
        <v>20</v>
      </c>
    </row>
    <row r="7" customHeight="1" spans="1:6">
      <c r="A7" s="185"/>
      <c r="B7" s="188"/>
      <c r="C7" s="185"/>
      <c r="D7" s="192" t="s">
        <v>13</v>
      </c>
      <c r="E7" s="192" t="s">
        <v>160</v>
      </c>
      <c r="F7" s="193">
        <v>10</v>
      </c>
    </row>
    <row r="8" customHeight="1" spans="1:6">
      <c r="A8" s="185"/>
      <c r="B8" s="191" t="s">
        <v>104</v>
      </c>
      <c r="C8" s="190" t="s">
        <v>12</v>
      </c>
      <c r="D8" s="192" t="s">
        <v>48</v>
      </c>
      <c r="E8" s="192" t="s">
        <v>160</v>
      </c>
      <c r="F8" s="193">
        <v>280</v>
      </c>
    </row>
    <row r="9" customHeight="1" spans="1:6">
      <c r="A9" s="185"/>
      <c r="B9" s="188"/>
      <c r="C9" s="185"/>
      <c r="D9" s="192" t="s">
        <v>30</v>
      </c>
      <c r="E9" s="192" t="s">
        <v>160</v>
      </c>
      <c r="F9" s="193">
        <v>250</v>
      </c>
    </row>
    <row r="10" customHeight="1" spans="1:6">
      <c r="A10" s="185"/>
      <c r="B10" s="188"/>
      <c r="C10" s="185"/>
      <c r="D10" s="192" t="s">
        <v>32</v>
      </c>
      <c r="E10" s="192" t="s">
        <v>160</v>
      </c>
      <c r="F10" s="193">
        <v>40</v>
      </c>
    </row>
    <row r="11" customHeight="1" spans="1:6">
      <c r="A11" s="185"/>
      <c r="B11" s="188"/>
      <c r="C11" s="185"/>
      <c r="D11" s="192" t="s">
        <v>40</v>
      </c>
      <c r="E11" s="192" t="s">
        <v>160</v>
      </c>
      <c r="F11" s="193">
        <v>300</v>
      </c>
    </row>
    <row r="12" customHeight="1" spans="1:6">
      <c r="A12" s="185"/>
      <c r="B12" s="191" t="s">
        <v>49</v>
      </c>
      <c r="C12" s="190" t="s">
        <v>12</v>
      </c>
      <c r="D12" s="192" t="s">
        <v>30</v>
      </c>
      <c r="E12" s="192" t="s">
        <v>103</v>
      </c>
      <c r="F12" s="193">
        <v>176</v>
      </c>
    </row>
    <row r="13" customHeight="1" spans="1:6">
      <c r="A13" s="185"/>
      <c r="B13" s="188"/>
      <c r="C13" s="185"/>
      <c r="D13" s="192" t="s">
        <v>32</v>
      </c>
      <c r="E13" s="192" t="s">
        <v>105</v>
      </c>
      <c r="F13" s="193">
        <v>38</v>
      </c>
    </row>
    <row r="14" customHeight="1" spans="1:6">
      <c r="A14" s="185"/>
      <c r="B14" s="188"/>
      <c r="C14" s="185"/>
      <c r="D14" s="192" t="s">
        <v>13</v>
      </c>
      <c r="E14" s="192" t="s">
        <v>50</v>
      </c>
      <c r="F14" s="193">
        <v>220</v>
      </c>
    </row>
    <row r="15" customHeight="1" spans="1:6">
      <c r="A15" s="185"/>
      <c r="B15" s="188"/>
      <c r="C15" s="185"/>
      <c r="D15" s="192" t="s">
        <v>21</v>
      </c>
      <c r="E15" s="192" t="s">
        <v>151</v>
      </c>
      <c r="F15" s="193"/>
    </row>
    <row r="16" customHeight="1" spans="1:6">
      <c r="A16" s="185"/>
      <c r="B16" s="191" t="s">
        <v>80</v>
      </c>
      <c r="C16" s="190" t="s">
        <v>12</v>
      </c>
      <c r="D16" s="192" t="s">
        <v>28</v>
      </c>
      <c r="E16" s="192" t="s">
        <v>160</v>
      </c>
      <c r="F16" s="193">
        <v>6</v>
      </c>
    </row>
    <row r="17" customHeight="1" spans="1:6">
      <c r="A17" s="185"/>
      <c r="B17" s="188"/>
      <c r="C17" s="185"/>
      <c r="D17" s="192" t="s">
        <v>26</v>
      </c>
      <c r="E17" s="192" t="s">
        <v>160</v>
      </c>
      <c r="F17" s="193">
        <v>24</v>
      </c>
    </row>
    <row r="18" customHeight="1" spans="1:6">
      <c r="A18" s="185"/>
      <c r="B18" s="188"/>
      <c r="C18" s="185"/>
      <c r="D18" s="192" t="s">
        <v>46</v>
      </c>
      <c r="E18" s="192" t="s">
        <v>160</v>
      </c>
      <c r="F18" s="193">
        <v>10</v>
      </c>
    </row>
    <row r="19" customHeight="1" spans="1:6">
      <c r="A19" s="185"/>
      <c r="B19" s="191" t="s">
        <v>129</v>
      </c>
      <c r="C19" s="190" t="s">
        <v>130</v>
      </c>
      <c r="D19" s="192" t="s">
        <v>46</v>
      </c>
      <c r="E19" s="192" t="s">
        <v>160</v>
      </c>
      <c r="F19" s="193">
        <v>10</v>
      </c>
    </row>
    <row r="20" customHeight="1" spans="1:6">
      <c r="A20" s="185"/>
      <c r="B20" s="194" t="s">
        <v>54</v>
      </c>
      <c r="C20" s="190" t="s">
        <v>12</v>
      </c>
      <c r="D20" s="192" t="s">
        <v>38</v>
      </c>
      <c r="E20" s="192" t="s">
        <v>160</v>
      </c>
      <c r="F20" s="193">
        <v>60</v>
      </c>
    </row>
    <row r="21" s="180" customFormat="1" customHeight="1" spans="1:6">
      <c r="A21" s="185"/>
      <c r="B21" s="188"/>
      <c r="C21" s="185"/>
      <c r="D21" s="192" t="s">
        <v>13</v>
      </c>
      <c r="E21" s="192" t="s">
        <v>160</v>
      </c>
      <c r="F21" s="193">
        <v>300</v>
      </c>
    </row>
    <row r="22" customHeight="1" spans="1:6">
      <c r="A22" s="185"/>
      <c r="B22" s="188"/>
      <c r="C22" s="185"/>
      <c r="D22" s="192" t="s">
        <v>46</v>
      </c>
      <c r="E22" s="192" t="s">
        <v>160</v>
      </c>
      <c r="F22" s="193">
        <v>290</v>
      </c>
    </row>
    <row r="23" customHeight="1" spans="1:6">
      <c r="A23" s="185"/>
      <c r="B23" s="194" t="s">
        <v>73</v>
      </c>
      <c r="C23" s="190" t="s">
        <v>12</v>
      </c>
      <c r="D23" s="192" t="s">
        <v>24</v>
      </c>
      <c r="E23" s="192" t="s">
        <v>74</v>
      </c>
      <c r="F23" s="193"/>
    </row>
    <row r="24" customHeight="1" spans="1:6">
      <c r="A24" s="185"/>
      <c r="B24" s="194" t="s">
        <v>75</v>
      </c>
      <c r="C24" s="190" t="s">
        <v>12</v>
      </c>
      <c r="D24" s="192" t="s">
        <v>24</v>
      </c>
      <c r="E24" s="192" t="s">
        <v>76</v>
      </c>
      <c r="F24" s="193"/>
    </row>
    <row r="25" customHeight="1" spans="1:6">
      <c r="A25" s="185"/>
      <c r="B25" s="188"/>
      <c r="C25" s="185"/>
      <c r="D25" s="192" t="s">
        <v>38</v>
      </c>
      <c r="E25" s="192" t="s">
        <v>143</v>
      </c>
      <c r="F25" s="193"/>
    </row>
    <row r="26" customHeight="1" spans="1:6">
      <c r="A26" s="185"/>
      <c r="B26" s="194" t="s">
        <v>79</v>
      </c>
      <c r="C26" s="190" t="s">
        <v>12</v>
      </c>
      <c r="D26" s="192" t="s">
        <v>48</v>
      </c>
      <c r="E26" s="192" t="s">
        <v>118</v>
      </c>
      <c r="F26" s="193">
        <v>25</v>
      </c>
    </row>
    <row r="27" customHeight="1" spans="1:6">
      <c r="A27" s="185"/>
      <c r="B27" s="188"/>
      <c r="C27" s="185"/>
      <c r="D27" s="192" t="s">
        <v>28</v>
      </c>
      <c r="E27" s="192" t="s">
        <v>160</v>
      </c>
      <c r="F27" s="193">
        <v>112</v>
      </c>
    </row>
    <row r="28" customHeight="1" spans="1:6">
      <c r="A28" s="185"/>
      <c r="B28" s="188"/>
      <c r="C28" s="185"/>
      <c r="D28" s="192" t="s">
        <v>26</v>
      </c>
      <c r="E28" s="192" t="s">
        <v>94</v>
      </c>
      <c r="F28" s="193">
        <v>420</v>
      </c>
    </row>
    <row r="29" customHeight="1" spans="1:6">
      <c r="A29" s="185"/>
      <c r="B29" s="188"/>
      <c r="C29" s="185"/>
      <c r="D29" s="192" t="s">
        <v>34</v>
      </c>
      <c r="E29" s="192" t="s">
        <v>160</v>
      </c>
      <c r="F29" s="193">
        <v>150</v>
      </c>
    </row>
    <row r="30" customHeight="1" spans="1:6">
      <c r="A30" s="185"/>
      <c r="B30" s="188"/>
      <c r="C30" s="185"/>
      <c r="D30" s="192" t="s">
        <v>36</v>
      </c>
      <c r="E30" s="192" t="s">
        <v>160</v>
      </c>
      <c r="F30" s="193">
        <v>350</v>
      </c>
    </row>
    <row r="31" customHeight="1" spans="1:6">
      <c r="A31" s="185"/>
      <c r="B31" s="188"/>
      <c r="C31" s="185"/>
      <c r="D31" s="192" t="s">
        <v>44</v>
      </c>
      <c r="E31" s="192" t="s">
        <v>160</v>
      </c>
      <c r="F31" s="193">
        <v>60</v>
      </c>
    </row>
    <row r="32" customHeight="1" spans="1:6">
      <c r="A32" s="185"/>
      <c r="B32" s="188"/>
      <c r="C32" s="185"/>
      <c r="D32" s="192" t="s">
        <v>51</v>
      </c>
      <c r="E32" s="192" t="s">
        <v>128</v>
      </c>
      <c r="F32" s="193"/>
    </row>
    <row r="33" customHeight="1" spans="1:6">
      <c r="A33" s="185"/>
      <c r="B33" s="194" t="s">
        <v>91</v>
      </c>
      <c r="C33" s="190" t="s">
        <v>12</v>
      </c>
      <c r="D33" s="192" t="s">
        <v>48</v>
      </c>
      <c r="E33" s="192" t="s">
        <v>160</v>
      </c>
      <c r="F33" s="193">
        <v>130</v>
      </c>
    </row>
    <row r="34" customHeight="1" spans="1:6">
      <c r="A34" s="185"/>
      <c r="B34" s="188"/>
      <c r="C34" s="185"/>
      <c r="D34" s="192" t="s">
        <v>28</v>
      </c>
      <c r="E34" s="192" t="s">
        <v>160</v>
      </c>
      <c r="F34" s="193">
        <v>65</v>
      </c>
    </row>
    <row r="35" customHeight="1" spans="1:6">
      <c r="A35" s="185"/>
      <c r="B35" s="188"/>
      <c r="C35" s="185"/>
      <c r="D35" s="192" t="s">
        <v>26</v>
      </c>
      <c r="E35" s="192" t="s">
        <v>97</v>
      </c>
      <c r="F35" s="193">
        <v>245</v>
      </c>
    </row>
    <row r="36" customHeight="1" spans="1:6">
      <c r="A36" s="185"/>
      <c r="B36" s="194" t="s">
        <v>110</v>
      </c>
      <c r="C36" s="190" t="s">
        <v>12</v>
      </c>
      <c r="D36" s="192" t="s">
        <v>48</v>
      </c>
      <c r="E36" s="192" t="s">
        <v>119</v>
      </c>
      <c r="F36" s="193">
        <v>6</v>
      </c>
    </row>
    <row r="37" customHeight="1" spans="1:6">
      <c r="A37" s="185"/>
      <c r="B37" s="188"/>
      <c r="C37" s="185"/>
      <c r="D37" s="192" t="s">
        <v>34</v>
      </c>
      <c r="E37" s="192" t="s">
        <v>111</v>
      </c>
      <c r="F37" s="193"/>
    </row>
    <row r="38" customHeight="1" spans="1:6">
      <c r="A38" s="185"/>
      <c r="B38" s="194" t="s">
        <v>120</v>
      </c>
      <c r="C38" s="190" t="s">
        <v>12</v>
      </c>
      <c r="D38" s="192" t="s">
        <v>48</v>
      </c>
      <c r="E38" s="192" t="s">
        <v>118</v>
      </c>
      <c r="F38" s="193">
        <v>3</v>
      </c>
    </row>
    <row r="39" customHeight="1" spans="1:6">
      <c r="A39" s="185"/>
      <c r="B39" s="194" t="s">
        <v>126</v>
      </c>
      <c r="C39" s="190" t="s">
        <v>12</v>
      </c>
      <c r="D39" s="192" t="s">
        <v>44</v>
      </c>
      <c r="E39" s="192" t="s">
        <v>139</v>
      </c>
      <c r="F39" s="193">
        <v>54</v>
      </c>
    </row>
    <row r="40" customHeight="1" spans="1:6">
      <c r="A40" s="185"/>
      <c r="B40" s="188"/>
      <c r="C40" s="185"/>
      <c r="D40" s="192" t="s">
        <v>51</v>
      </c>
      <c r="E40" s="192" t="s">
        <v>127</v>
      </c>
      <c r="F40" s="193"/>
    </row>
    <row r="41" customHeight="1" spans="1:6">
      <c r="A41" s="185"/>
      <c r="B41" s="188"/>
      <c r="C41" s="185"/>
      <c r="D41" s="192" t="s">
        <v>46</v>
      </c>
      <c r="E41" s="192" t="s">
        <v>132</v>
      </c>
      <c r="F41" s="193"/>
    </row>
    <row r="42" customHeight="1" spans="1:6">
      <c r="A42" s="185"/>
      <c r="B42" s="194" t="s">
        <v>155</v>
      </c>
      <c r="C42" s="190" t="s">
        <v>12</v>
      </c>
      <c r="D42" s="190" t="s">
        <v>40</v>
      </c>
      <c r="E42" s="190" t="s">
        <v>156</v>
      </c>
      <c r="F42" s="193">
        <v>0</v>
      </c>
    </row>
    <row r="43" customHeight="1" spans="1:6">
      <c r="A43" s="195" t="s">
        <v>161</v>
      </c>
      <c r="B43" s="196"/>
      <c r="C43" s="197"/>
      <c r="D43" s="197"/>
      <c r="E43" s="197"/>
      <c r="F43" s="193">
        <v>3824</v>
      </c>
    </row>
    <row r="44" customHeight="1" spans="1:6">
      <c r="A44" s="198" t="s">
        <v>162</v>
      </c>
      <c r="B44" s="193"/>
      <c r="C44" s="199"/>
      <c r="D44" s="199"/>
      <c r="E44" s="199"/>
      <c r="F44" s="193">
        <v>3824</v>
      </c>
    </row>
    <row r="45" customHeight="1" spans="1:6">
      <c r="A45"/>
      <c r="B45" s="200"/>
      <c r="C45"/>
      <c r="D45"/>
      <c r="E45"/>
      <c r="F45" s="200"/>
    </row>
    <row r="46" customHeight="1" spans="1:6">
      <c r="A46"/>
      <c r="B46" s="200"/>
      <c r="C46"/>
      <c r="D46"/>
      <c r="E46"/>
      <c r="F46" s="200"/>
    </row>
    <row r="47" customHeight="1" spans="1:6">
      <c r="A47"/>
      <c r="B47" s="200"/>
      <c r="C47"/>
      <c r="D47"/>
      <c r="E47"/>
      <c r="F47" s="200"/>
    </row>
    <row r="48" customHeight="1" spans="1:6">
      <c r="A48"/>
      <c r="B48" s="200"/>
      <c r="C48"/>
      <c r="D48"/>
      <c r="E48"/>
      <c r="F48" s="200"/>
    </row>
    <row r="49" customHeight="1" spans="1:6">
      <c r="A49"/>
      <c r="B49" s="200"/>
      <c r="C49"/>
      <c r="D49"/>
      <c r="E49"/>
      <c r="F49" s="200"/>
    </row>
    <row r="50" customHeight="1" spans="1:6">
      <c r="A50"/>
      <c r="B50" s="200"/>
      <c r="C50"/>
      <c r="D50"/>
      <c r="E50"/>
      <c r="F50" s="200"/>
    </row>
    <row r="51" customHeight="1" spans="1:6">
      <c r="A51"/>
      <c r="B51" s="200"/>
      <c r="C51"/>
      <c r="D51"/>
      <c r="E51"/>
      <c r="F51" s="200"/>
    </row>
    <row r="52" customHeight="1" spans="1:6">
      <c r="A52"/>
      <c r="B52" s="200"/>
      <c r="C52"/>
      <c r="D52"/>
      <c r="E52"/>
      <c r="F52" s="200"/>
    </row>
    <row r="53" customHeight="1" spans="1:6">
      <c r="A53"/>
      <c r="B53" s="200"/>
      <c r="C53"/>
      <c r="D53"/>
      <c r="E53"/>
      <c r="F53" s="200"/>
    </row>
    <row r="54" customHeight="1" spans="1:6">
      <c r="A54"/>
      <c r="B54" s="200"/>
      <c r="C54"/>
      <c r="D54"/>
      <c r="E54"/>
      <c r="F54" s="200"/>
    </row>
    <row r="55" customHeight="1" spans="1:6">
      <c r="A55"/>
      <c r="B55" s="200"/>
      <c r="C55"/>
      <c r="D55"/>
      <c r="E55"/>
      <c r="F55" s="200"/>
    </row>
    <row r="56" customHeight="1" spans="1:6">
      <c r="A56"/>
      <c r="B56" s="200"/>
      <c r="C56"/>
      <c r="D56"/>
      <c r="E56"/>
      <c r="F56" s="200"/>
    </row>
    <row r="57" customHeight="1" spans="1:6">
      <c r="A57"/>
      <c r="B57" s="200"/>
      <c r="C57"/>
      <c r="D57"/>
      <c r="E57"/>
      <c r="F57" s="200"/>
    </row>
    <row r="58" customHeight="1" spans="1:6">
      <c r="A58"/>
      <c r="B58" s="200"/>
      <c r="C58"/>
      <c r="D58"/>
      <c r="E58"/>
      <c r="F58" s="200"/>
    </row>
    <row r="59" customHeight="1" spans="1:6">
      <c r="A59"/>
      <c r="B59" s="200"/>
      <c r="C59"/>
      <c r="D59"/>
      <c r="E59"/>
      <c r="F59" s="200"/>
    </row>
    <row r="60" customHeight="1" spans="1:6">
      <c r="A60"/>
      <c r="B60" s="200"/>
      <c r="C60"/>
      <c r="D60"/>
      <c r="E60"/>
      <c r="F60" s="200"/>
    </row>
    <row r="61" customHeight="1" spans="1:6">
      <c r="A61"/>
      <c r="B61" s="200"/>
      <c r="C61"/>
      <c r="D61"/>
      <c r="E61"/>
      <c r="F61" s="200"/>
    </row>
    <row r="62" customHeight="1" spans="1:6">
      <c r="A62"/>
      <c r="B62" s="200"/>
      <c r="C62"/>
      <c r="D62"/>
      <c r="E62"/>
      <c r="F62" s="200"/>
    </row>
    <row r="63" customHeight="1" spans="1:6">
      <c r="A63"/>
      <c r="B63" s="200"/>
      <c r="C63"/>
      <c r="D63"/>
      <c r="E63"/>
      <c r="F63" s="200"/>
    </row>
    <row r="64" customHeight="1" spans="1:6">
      <c r="A64"/>
      <c r="B64" s="200"/>
      <c r="C64"/>
      <c r="D64"/>
      <c r="E64"/>
      <c r="F64" s="200"/>
    </row>
    <row r="65" customHeight="1" spans="1:6">
      <c r="A65"/>
      <c r="B65" s="200"/>
      <c r="C65"/>
      <c r="D65"/>
      <c r="E65"/>
      <c r="F65" s="200"/>
    </row>
    <row r="66" customHeight="1" spans="1:6">
      <c r="A66"/>
      <c r="B66" s="200"/>
      <c r="C66"/>
      <c r="D66"/>
      <c r="E66"/>
      <c r="F66" s="200"/>
    </row>
    <row r="67" customHeight="1" spans="1:6">
      <c r="A67"/>
      <c r="B67" s="200"/>
      <c r="C67"/>
      <c r="D67"/>
      <c r="E67"/>
      <c r="F67" s="200"/>
    </row>
    <row r="68" customHeight="1" spans="1:6">
      <c r="A68"/>
      <c r="B68" s="200"/>
      <c r="C68"/>
      <c r="D68"/>
      <c r="E68"/>
      <c r="F68" s="200"/>
    </row>
    <row r="69" customHeight="1" spans="1:6">
      <c r="A69"/>
      <c r="B69" s="200"/>
      <c r="C69"/>
      <c r="D69"/>
      <c r="E69"/>
      <c r="F69" s="200"/>
    </row>
    <row r="70" customHeight="1" spans="1:6">
      <c r="A70"/>
      <c r="B70" s="200"/>
      <c r="C70"/>
      <c r="D70"/>
      <c r="E70"/>
      <c r="F70" s="200"/>
    </row>
    <row r="71" customHeight="1" spans="1:6">
      <c r="A71"/>
      <c r="B71" s="200"/>
      <c r="C71"/>
      <c r="D71"/>
      <c r="E71"/>
      <c r="F71" s="200"/>
    </row>
    <row r="72" customHeight="1" spans="1:6">
      <c r="A72"/>
      <c r="B72" s="200"/>
      <c r="C72"/>
      <c r="D72"/>
      <c r="E72"/>
      <c r="F72" s="200"/>
    </row>
    <row r="73" customHeight="1" spans="1:6">
      <c r="A73"/>
      <c r="B73" s="200"/>
      <c r="C73"/>
      <c r="D73"/>
      <c r="E73"/>
      <c r="F73" s="200"/>
    </row>
    <row r="74" customHeight="1" spans="1:6">
      <c r="A74"/>
      <c r="B74" s="200"/>
      <c r="C74"/>
      <c r="D74"/>
      <c r="E74"/>
      <c r="F74" s="200"/>
    </row>
    <row r="75" customHeight="1" spans="1:6">
      <c r="A75"/>
      <c r="B75" s="200"/>
      <c r="C75"/>
      <c r="D75"/>
      <c r="E75"/>
      <c r="F75" s="200"/>
    </row>
    <row r="76" customHeight="1" spans="1:6">
      <c r="A76"/>
      <c r="B76" s="200"/>
      <c r="C76"/>
      <c r="D76"/>
      <c r="E76"/>
      <c r="F76" s="200"/>
    </row>
    <row r="77" customHeight="1" spans="1:6">
      <c r="A77"/>
      <c r="B77" s="200"/>
      <c r="C77"/>
      <c r="D77"/>
      <c r="E77"/>
      <c r="F77" s="200"/>
    </row>
    <row r="78" customHeight="1" spans="1:6">
      <c r="A78"/>
      <c r="B78" s="200"/>
      <c r="C78"/>
      <c r="D78"/>
      <c r="E78"/>
      <c r="F78" s="200"/>
    </row>
    <row r="79" customHeight="1" spans="1:6">
      <c r="A79"/>
      <c r="B79" s="200"/>
      <c r="C79"/>
      <c r="D79"/>
      <c r="E79"/>
      <c r="F79" s="200"/>
    </row>
    <row r="80" customHeight="1" spans="1:6">
      <c r="A80"/>
      <c r="B80" s="200"/>
      <c r="C80"/>
      <c r="D80"/>
      <c r="E80"/>
      <c r="F80" s="200"/>
    </row>
    <row r="81" customHeight="1" spans="1:6">
      <c r="A81"/>
      <c r="B81" s="200"/>
      <c r="C81"/>
      <c r="D81"/>
      <c r="E81"/>
      <c r="F81" s="200"/>
    </row>
    <row r="82" customHeight="1" spans="1:6">
      <c r="A82"/>
      <c r="B82" s="200"/>
      <c r="C82"/>
      <c r="D82"/>
      <c r="E82"/>
      <c r="F82" s="200"/>
    </row>
    <row r="83" customHeight="1" spans="1:6">
      <c r="A83"/>
      <c r="B83" s="200"/>
      <c r="C83"/>
      <c r="D83"/>
      <c r="E83"/>
      <c r="F83" s="200"/>
    </row>
    <row r="84" customHeight="1" spans="1:6">
      <c r="A84"/>
      <c r="B84" s="200"/>
      <c r="C84"/>
      <c r="D84"/>
      <c r="E84"/>
      <c r="F84" s="200"/>
    </row>
    <row r="85" customHeight="1" spans="1:6">
      <c r="A85"/>
      <c r="B85" s="200"/>
      <c r="C85"/>
      <c r="D85"/>
      <c r="E85"/>
      <c r="F85" s="200"/>
    </row>
    <row r="86" customHeight="1" spans="1:6">
      <c r="A86"/>
      <c r="B86" s="200"/>
      <c r="C86"/>
      <c r="D86"/>
      <c r="E86"/>
      <c r="F86" s="200"/>
    </row>
    <row r="87" customHeight="1" spans="1:6">
      <c r="A87"/>
      <c r="B87" s="200"/>
      <c r="C87"/>
      <c r="D87"/>
      <c r="E87"/>
      <c r="F87" s="200"/>
    </row>
    <row r="88" customHeight="1" spans="1:6">
      <c r="A88"/>
      <c r="B88" s="200"/>
      <c r="C88"/>
      <c r="D88"/>
      <c r="E88"/>
      <c r="F88" s="200"/>
    </row>
    <row r="89" customHeight="1" spans="1:6">
      <c r="A89"/>
      <c r="B89" s="200"/>
      <c r="C89"/>
      <c r="D89"/>
      <c r="E89"/>
      <c r="F89" s="200"/>
    </row>
    <row r="90" customHeight="1" spans="1:6">
      <c r="A90"/>
      <c r="B90" s="200"/>
      <c r="C90"/>
      <c r="D90"/>
      <c r="E90"/>
      <c r="F90" s="200"/>
    </row>
    <row r="91" customHeight="1" spans="1:6">
      <c r="A91"/>
      <c r="B91" s="200"/>
      <c r="C91"/>
      <c r="D91"/>
      <c r="E91"/>
      <c r="F91" s="200"/>
    </row>
    <row r="92" customHeight="1" spans="1:6">
      <c r="A92"/>
      <c r="B92" s="200"/>
      <c r="C92"/>
      <c r="D92"/>
      <c r="E92"/>
      <c r="F92" s="200"/>
    </row>
    <row r="93" customHeight="1" spans="1:6">
      <c r="A93"/>
      <c r="B93" s="200"/>
      <c r="C93"/>
      <c r="D93"/>
      <c r="E93"/>
      <c r="F93" s="200"/>
    </row>
    <row r="94" customHeight="1" spans="1:6">
      <c r="A94"/>
      <c r="B94" s="200"/>
      <c r="C94"/>
      <c r="D94"/>
      <c r="E94"/>
      <c r="F94" s="200"/>
    </row>
    <row r="95" customHeight="1" spans="1:6">
      <c r="A95"/>
      <c r="B95" s="200"/>
      <c r="C95"/>
      <c r="D95"/>
      <c r="E95"/>
      <c r="F95" s="200"/>
    </row>
    <row r="96" customHeight="1" spans="1:6">
      <c r="A96"/>
      <c r="B96" s="200"/>
      <c r="C96"/>
      <c r="D96"/>
      <c r="E96"/>
      <c r="F96" s="200"/>
    </row>
    <row r="97" customHeight="1" spans="1:6">
      <c r="A97"/>
      <c r="B97" s="200"/>
      <c r="C97"/>
      <c r="D97"/>
      <c r="E97"/>
      <c r="F97" s="200"/>
    </row>
    <row r="98" customHeight="1" spans="1:6">
      <c r="A98"/>
      <c r="B98" s="200"/>
      <c r="C98"/>
      <c r="D98"/>
      <c r="E98"/>
      <c r="F98" s="200"/>
    </row>
    <row r="99" customHeight="1" spans="1:6">
      <c r="A99"/>
      <c r="B99" s="200"/>
      <c r="C99"/>
      <c r="D99"/>
      <c r="E99"/>
      <c r="F99" s="200"/>
    </row>
    <row r="100" customHeight="1" spans="1:6">
      <c r="A100"/>
      <c r="B100" s="200"/>
      <c r="C100"/>
      <c r="D100"/>
      <c r="E100"/>
      <c r="F100" s="200"/>
    </row>
    <row r="101" customHeight="1" spans="1:6">
      <c r="A101"/>
      <c r="B101" s="200"/>
      <c r="C101"/>
      <c r="D101"/>
      <c r="E101"/>
      <c r="F101" s="200"/>
    </row>
    <row r="102" customHeight="1" spans="1:6">
      <c r="A102"/>
      <c r="B102" s="200"/>
      <c r="C102"/>
      <c r="D102"/>
      <c r="E102"/>
      <c r="F102" s="200"/>
    </row>
    <row r="103" customHeight="1" spans="1:6">
      <c r="A103"/>
      <c r="B103" s="200"/>
      <c r="C103"/>
      <c r="D103"/>
      <c r="E103"/>
      <c r="F103" s="200"/>
    </row>
    <row r="104" customHeight="1" spans="1:6">
      <c r="A104"/>
      <c r="B104" s="200"/>
      <c r="C104"/>
      <c r="D104"/>
      <c r="E104"/>
      <c r="F104" s="200"/>
    </row>
    <row r="105" customHeight="1" spans="1:6">
      <c r="A105"/>
      <c r="B105" s="200"/>
      <c r="C105"/>
      <c r="D105"/>
      <c r="E105"/>
      <c r="F105" s="200"/>
    </row>
    <row r="106" customHeight="1" spans="1:6">
      <c r="A106"/>
      <c r="B106" s="200"/>
      <c r="C106"/>
      <c r="D106"/>
      <c r="E106"/>
      <c r="F106" s="200"/>
    </row>
    <row r="107" customHeight="1" spans="1:6">
      <c r="A107"/>
      <c r="B107" s="200"/>
      <c r="C107"/>
      <c r="D107"/>
      <c r="E107"/>
      <c r="F107" s="200"/>
    </row>
    <row r="108" customHeight="1" spans="1:6">
      <c r="A108"/>
      <c r="B108" s="200"/>
      <c r="C108"/>
      <c r="D108"/>
      <c r="E108"/>
      <c r="F108" s="200"/>
    </row>
    <row r="109" customHeight="1" spans="1:6">
      <c r="A109"/>
      <c r="B109" s="200"/>
      <c r="C109"/>
      <c r="D109"/>
      <c r="E109"/>
      <c r="F109" s="200"/>
    </row>
    <row r="110" customHeight="1" spans="1:6">
      <c r="A110"/>
      <c r="B110" s="200"/>
      <c r="C110"/>
      <c r="D110"/>
      <c r="E110"/>
      <c r="F110" s="200"/>
    </row>
    <row r="111" customHeight="1" spans="1:6">
      <c r="A111"/>
      <c r="B111" s="200"/>
      <c r="C111"/>
      <c r="D111"/>
      <c r="E111"/>
      <c r="F111" s="200"/>
    </row>
    <row r="112" customHeight="1" spans="1:6">
      <c r="A112"/>
      <c r="B112" s="200"/>
      <c r="C112"/>
      <c r="D112"/>
      <c r="E112"/>
      <c r="F112" s="200"/>
    </row>
    <row r="113" customHeight="1" spans="1:6">
      <c r="A113"/>
      <c r="B113" s="200"/>
      <c r="C113"/>
      <c r="D113"/>
      <c r="E113"/>
      <c r="F113" s="200"/>
    </row>
    <row r="114" customHeight="1" spans="1:6">
      <c r="A114"/>
      <c r="B114" s="200"/>
      <c r="C114"/>
      <c r="D114"/>
      <c r="E114"/>
      <c r="F114" s="200"/>
    </row>
    <row r="115" customHeight="1" spans="1:6">
      <c r="A115"/>
      <c r="B115" s="200"/>
      <c r="C115"/>
      <c r="D115"/>
      <c r="E115"/>
      <c r="F115" s="200"/>
    </row>
    <row r="116" customHeight="1" spans="1:6">
      <c r="A116"/>
      <c r="B116" s="200"/>
      <c r="C116"/>
      <c r="D116"/>
      <c r="E116"/>
      <c r="F116" s="200"/>
    </row>
    <row r="117" customHeight="1" spans="1:6">
      <c r="A117"/>
      <c r="B117" s="200"/>
      <c r="C117"/>
      <c r="D117"/>
      <c r="E117"/>
      <c r="F117" s="200"/>
    </row>
    <row r="118" customHeight="1" spans="1:6">
      <c r="A118"/>
      <c r="B118" s="200"/>
      <c r="C118"/>
      <c r="D118"/>
      <c r="E118"/>
      <c r="F118" s="200"/>
    </row>
    <row r="119" customHeight="1" spans="1:6">
      <c r="A119"/>
      <c r="B119" s="200"/>
      <c r="C119"/>
      <c r="D119"/>
      <c r="E119"/>
      <c r="F119" s="200"/>
    </row>
    <row r="120" customHeight="1" spans="1:6">
      <c r="A120"/>
      <c r="B120" s="200"/>
      <c r="C120"/>
      <c r="D120"/>
      <c r="E120"/>
      <c r="F120" s="200"/>
    </row>
    <row r="121" customHeight="1" spans="1:6">
      <c r="A121"/>
      <c r="B121" s="200"/>
      <c r="C121"/>
      <c r="D121"/>
      <c r="E121"/>
      <c r="F121" s="200"/>
    </row>
    <row r="122" customHeight="1" spans="1:6">
      <c r="A122"/>
      <c r="B122" s="200"/>
      <c r="C122"/>
      <c r="D122"/>
      <c r="E122"/>
      <c r="F122" s="200"/>
    </row>
    <row r="123" customHeight="1" spans="1:6">
      <c r="A123"/>
      <c r="B123" s="200"/>
      <c r="C123"/>
      <c r="D123"/>
      <c r="E123"/>
      <c r="F123" s="200"/>
    </row>
    <row r="124" customHeight="1" spans="1:6">
      <c r="A124"/>
      <c r="B124" s="200"/>
      <c r="C124"/>
      <c r="D124"/>
      <c r="E124"/>
      <c r="F124" s="200"/>
    </row>
    <row r="125" customHeight="1" spans="1:6">
      <c r="A125"/>
      <c r="B125" s="200"/>
      <c r="C125"/>
      <c r="D125"/>
      <c r="E125"/>
      <c r="F125" s="200"/>
    </row>
    <row r="126" customHeight="1" spans="1:6">
      <c r="A126"/>
      <c r="B126" s="200"/>
      <c r="C126"/>
      <c r="D126"/>
      <c r="E126"/>
      <c r="F126" s="200"/>
    </row>
    <row r="127" customHeight="1" spans="1:6">
      <c r="A127"/>
      <c r="B127" s="200"/>
      <c r="C127"/>
      <c r="D127"/>
      <c r="E127"/>
      <c r="F127" s="200"/>
    </row>
    <row r="128" customHeight="1" spans="1:6">
      <c r="A128"/>
      <c r="B128" s="200"/>
      <c r="C128"/>
      <c r="D128"/>
      <c r="E128"/>
      <c r="F128" s="200"/>
    </row>
    <row r="129" customHeight="1" spans="1:6">
      <c r="A129"/>
      <c r="B129" s="200"/>
      <c r="C129"/>
      <c r="D129"/>
      <c r="E129"/>
      <c r="F129" s="200"/>
    </row>
    <row r="130" customHeight="1" spans="1:6">
      <c r="A130"/>
      <c r="B130" s="200"/>
      <c r="C130"/>
      <c r="D130"/>
      <c r="E130"/>
      <c r="F130" s="200"/>
    </row>
    <row r="131" customHeight="1" spans="1:6">
      <c r="A131"/>
      <c r="B131" s="200"/>
      <c r="C131"/>
      <c r="D131"/>
      <c r="E131"/>
      <c r="F131" s="200"/>
    </row>
    <row r="132" customHeight="1" spans="1:6">
      <c r="A132"/>
      <c r="B132" s="200"/>
      <c r="C132"/>
      <c r="D132"/>
      <c r="E132"/>
      <c r="F132" s="200"/>
    </row>
    <row r="133" customHeight="1" spans="1:6">
      <c r="A133"/>
      <c r="B133" s="200"/>
      <c r="C133"/>
      <c r="D133"/>
      <c r="E133"/>
      <c r="F133" s="200"/>
    </row>
    <row r="134" customHeight="1" spans="1:6">
      <c r="A134"/>
      <c r="B134" s="200"/>
      <c r="C134"/>
      <c r="D134"/>
      <c r="E134"/>
      <c r="F134" s="200"/>
    </row>
    <row r="135" customHeight="1" spans="1:6">
      <c r="A135"/>
      <c r="B135" s="200"/>
      <c r="C135"/>
      <c r="D135"/>
      <c r="E135"/>
      <c r="F135" s="200"/>
    </row>
    <row r="136" customHeight="1" spans="1:6">
      <c r="A136"/>
      <c r="B136" s="200"/>
      <c r="C136"/>
      <c r="D136"/>
      <c r="E136"/>
      <c r="F136" s="200"/>
    </row>
    <row r="137" customHeight="1" spans="1:6">
      <c r="A137"/>
      <c r="B137" s="200"/>
      <c r="C137"/>
      <c r="D137"/>
      <c r="E137"/>
      <c r="F137" s="200"/>
    </row>
    <row r="138" customHeight="1" spans="1:6">
      <c r="A138"/>
      <c r="B138" s="200"/>
      <c r="C138"/>
      <c r="D138"/>
      <c r="E138"/>
      <c r="F138" s="200"/>
    </row>
    <row r="139" customHeight="1" spans="1:6">
      <c r="A139"/>
      <c r="B139" s="200"/>
      <c r="C139"/>
      <c r="D139"/>
      <c r="E139"/>
      <c r="F139" s="200"/>
    </row>
    <row r="140" customHeight="1" spans="1:6">
      <c r="A140"/>
      <c r="B140" s="200"/>
      <c r="C140"/>
      <c r="D140"/>
      <c r="E140"/>
      <c r="F140" s="200"/>
    </row>
    <row r="141" customHeight="1" spans="1:6">
      <c r="A141"/>
      <c r="B141" s="200"/>
      <c r="C141"/>
      <c r="D141"/>
      <c r="E141"/>
      <c r="F141" s="200"/>
    </row>
    <row r="142" customHeight="1" spans="1:6">
      <c r="A142"/>
      <c r="B142" s="200"/>
      <c r="C142"/>
      <c r="D142"/>
      <c r="E142"/>
      <c r="F142" s="200"/>
    </row>
    <row r="143" customHeight="1" spans="1:6">
      <c r="A143"/>
      <c r="B143" s="200"/>
      <c r="C143"/>
      <c r="D143"/>
      <c r="E143"/>
      <c r="F143" s="200"/>
    </row>
    <row r="144" customHeight="1" spans="1:6">
      <c r="A144"/>
      <c r="B144" s="200"/>
      <c r="C144"/>
      <c r="D144"/>
      <c r="E144"/>
      <c r="F144" s="200"/>
    </row>
    <row r="145" customHeight="1" spans="1:6">
      <c r="A145"/>
      <c r="B145" s="200"/>
      <c r="C145"/>
      <c r="D145"/>
      <c r="E145"/>
      <c r="F145" s="200"/>
    </row>
    <row r="146" customHeight="1" spans="1:6">
      <c r="A146"/>
      <c r="B146" s="200"/>
      <c r="C146"/>
      <c r="D146"/>
      <c r="E146"/>
      <c r="F146" s="200"/>
    </row>
    <row r="147" customHeight="1" spans="1:6">
      <c r="A147"/>
      <c r="B147" s="200"/>
      <c r="C147"/>
      <c r="D147"/>
      <c r="E147"/>
      <c r="F147" s="200"/>
    </row>
    <row r="148" customHeight="1" spans="1:6">
      <c r="A148"/>
      <c r="B148" s="200"/>
      <c r="C148"/>
      <c r="D148"/>
      <c r="E148"/>
      <c r="F148" s="200"/>
    </row>
    <row r="149" customHeight="1" spans="1:6">
      <c r="A149"/>
      <c r="B149" s="200"/>
      <c r="C149"/>
      <c r="D149"/>
      <c r="E149"/>
      <c r="F149" s="200"/>
    </row>
    <row r="150" customHeight="1" spans="1:6">
      <c r="A150"/>
      <c r="B150" s="200"/>
      <c r="C150"/>
      <c r="D150"/>
      <c r="E150"/>
      <c r="F150" s="200"/>
    </row>
    <row r="151" customHeight="1" spans="1:6">
      <c r="A151"/>
      <c r="B151" s="200"/>
      <c r="C151"/>
      <c r="D151"/>
      <c r="E151"/>
      <c r="F151" s="200"/>
    </row>
    <row r="152" customHeight="1" spans="1:6">
      <c r="A152"/>
      <c r="B152" s="200"/>
      <c r="C152"/>
      <c r="D152"/>
      <c r="E152"/>
      <c r="F152" s="200"/>
    </row>
    <row r="153" customHeight="1" spans="1:6">
      <c r="A153"/>
      <c r="B153" s="200"/>
      <c r="C153"/>
      <c r="D153"/>
      <c r="E153"/>
      <c r="F153" s="200"/>
    </row>
    <row r="154" customHeight="1" spans="1:6">
      <c r="A154"/>
      <c r="B154" s="200"/>
      <c r="C154"/>
      <c r="D154"/>
      <c r="E154"/>
      <c r="F154" s="200"/>
    </row>
    <row r="155" customHeight="1" spans="1:6">
      <c r="A155"/>
      <c r="B155" s="200"/>
      <c r="C155"/>
      <c r="D155"/>
      <c r="E155"/>
      <c r="F155" s="200"/>
    </row>
    <row r="156" customHeight="1" spans="1:6">
      <c r="A156"/>
      <c r="B156" s="200"/>
      <c r="C156"/>
      <c r="D156"/>
      <c r="E156"/>
      <c r="F156" s="200"/>
    </row>
    <row r="157" customHeight="1" spans="1:6">
      <c r="A157"/>
      <c r="B157" s="200"/>
      <c r="C157"/>
      <c r="D157"/>
      <c r="E157"/>
      <c r="F157" s="200"/>
    </row>
    <row r="158" customHeight="1" spans="1:6">
      <c r="A158"/>
      <c r="B158" s="200"/>
      <c r="C158"/>
      <c r="D158"/>
      <c r="E158"/>
      <c r="F158" s="200"/>
    </row>
    <row r="159" customHeight="1" spans="1:6">
      <c r="A159"/>
      <c r="B159" s="200"/>
      <c r="C159"/>
      <c r="D159"/>
      <c r="E159"/>
      <c r="F159" s="200"/>
    </row>
    <row r="160" customHeight="1" spans="1:6">
      <c r="A160"/>
      <c r="B160" s="200"/>
      <c r="C160"/>
      <c r="D160"/>
      <c r="E160"/>
      <c r="F160" s="200"/>
    </row>
    <row r="161" customHeight="1" spans="1:6">
      <c r="A161"/>
      <c r="B161" s="200"/>
      <c r="C161"/>
      <c r="D161"/>
      <c r="E161"/>
      <c r="F161" s="200"/>
    </row>
    <row r="162" customHeight="1" spans="1:6">
      <c r="A162"/>
      <c r="B162" s="200"/>
      <c r="C162"/>
      <c r="D162"/>
      <c r="E162"/>
      <c r="F162" s="200"/>
    </row>
    <row r="163" customHeight="1" spans="1:6">
      <c r="A163"/>
      <c r="B163" s="200"/>
      <c r="C163"/>
      <c r="D163"/>
      <c r="E163"/>
      <c r="F163" s="200"/>
    </row>
    <row r="164" customHeight="1" spans="1:6">
      <c r="A164"/>
      <c r="B164" s="200"/>
      <c r="C164"/>
      <c r="D164"/>
      <c r="E164"/>
      <c r="F164" s="200"/>
    </row>
    <row r="165" customHeight="1" spans="1:6">
      <c r="A165"/>
      <c r="B165" s="200"/>
      <c r="C165"/>
      <c r="D165"/>
      <c r="E165"/>
      <c r="F165" s="200"/>
    </row>
    <row r="166" customHeight="1" spans="1:6">
      <c r="A166"/>
      <c r="B166" s="200"/>
      <c r="C166"/>
      <c r="D166"/>
      <c r="E166"/>
      <c r="F166" s="200"/>
    </row>
    <row r="167" customHeight="1" spans="1:6">
      <c r="A167"/>
      <c r="B167" s="200"/>
      <c r="C167"/>
      <c r="D167"/>
      <c r="E167"/>
      <c r="F167" s="200"/>
    </row>
    <row r="168" customHeight="1" spans="1:6">
      <c r="A168"/>
      <c r="B168" s="200"/>
      <c r="C168"/>
      <c r="D168"/>
      <c r="E168"/>
      <c r="F168" s="200"/>
    </row>
    <row r="169" customHeight="1" spans="1:6">
      <c r="A169"/>
      <c r="B169" s="200"/>
      <c r="C169"/>
      <c r="D169"/>
      <c r="E169"/>
      <c r="F169" s="200"/>
    </row>
    <row r="170" customHeight="1" spans="1:6">
      <c r="A170"/>
      <c r="B170" s="200"/>
      <c r="C170"/>
      <c r="D170"/>
      <c r="E170"/>
      <c r="F170" s="200"/>
    </row>
    <row r="171" customHeight="1" spans="1:6">
      <c r="A171"/>
      <c r="B171" s="200"/>
      <c r="C171"/>
      <c r="D171"/>
      <c r="E171"/>
      <c r="F171" s="200"/>
    </row>
    <row r="172" customHeight="1" spans="1:6">
      <c r="A172"/>
      <c r="B172" s="200"/>
      <c r="C172"/>
      <c r="D172"/>
      <c r="E172"/>
      <c r="F172" s="200"/>
    </row>
    <row r="173" customHeight="1" spans="1:6">
      <c r="A173"/>
      <c r="B173" s="200"/>
      <c r="C173"/>
      <c r="D173"/>
      <c r="E173"/>
      <c r="F173" s="200"/>
    </row>
    <row r="174" customHeight="1" spans="1:6">
      <c r="A174"/>
      <c r="B174" s="200"/>
      <c r="C174"/>
      <c r="D174"/>
      <c r="E174"/>
      <c r="F174" s="200"/>
    </row>
    <row r="175" customHeight="1" spans="1:6">
      <c r="A175"/>
      <c r="B175" s="200"/>
      <c r="C175"/>
      <c r="D175"/>
      <c r="E175"/>
      <c r="F175" s="200"/>
    </row>
    <row r="176" customHeight="1" spans="1:6">
      <c r="A176"/>
      <c r="B176" s="200"/>
      <c r="C176"/>
      <c r="D176"/>
      <c r="E176"/>
      <c r="F176" s="200"/>
    </row>
    <row r="177" customHeight="1" spans="1:6">
      <c r="A177"/>
      <c r="B177" s="200"/>
      <c r="C177"/>
      <c r="D177"/>
      <c r="E177"/>
      <c r="F177" s="200"/>
    </row>
    <row r="178" customHeight="1" spans="1:6">
      <c r="A178"/>
      <c r="B178" s="200"/>
      <c r="C178"/>
      <c r="D178"/>
      <c r="E178"/>
      <c r="F178" s="200"/>
    </row>
    <row r="179" customHeight="1" spans="1:6">
      <c r="A179"/>
      <c r="B179" s="200"/>
      <c r="C179"/>
      <c r="D179"/>
      <c r="E179"/>
      <c r="F179" s="200"/>
    </row>
    <row r="180" customHeight="1" spans="1:6">
      <c r="A180"/>
      <c r="B180" s="200"/>
      <c r="C180"/>
      <c r="D180"/>
      <c r="E180"/>
      <c r="F180" s="200"/>
    </row>
    <row r="181" customHeight="1" spans="1:6">
      <c r="A181"/>
      <c r="B181" s="200"/>
      <c r="C181"/>
      <c r="D181"/>
      <c r="E181"/>
      <c r="F181" s="200"/>
    </row>
    <row r="182" customHeight="1" spans="1:6">
      <c r="A182"/>
      <c r="B182" s="200"/>
      <c r="C182"/>
      <c r="D182"/>
      <c r="E182"/>
      <c r="F182" s="200"/>
    </row>
    <row r="183" customHeight="1" spans="1:6">
      <c r="A183"/>
      <c r="B183" s="200"/>
      <c r="C183"/>
      <c r="D183"/>
      <c r="E183"/>
      <c r="F183" s="200"/>
    </row>
    <row r="184" customHeight="1" spans="1:6">
      <c r="A184"/>
      <c r="B184" s="200"/>
      <c r="C184"/>
      <c r="D184"/>
      <c r="E184"/>
      <c r="F184" s="200"/>
    </row>
    <row r="185" customHeight="1" spans="1:6">
      <c r="A185"/>
      <c r="B185" s="200"/>
      <c r="C185"/>
      <c r="D185"/>
      <c r="E185"/>
      <c r="F185" s="200"/>
    </row>
    <row r="186" customHeight="1" spans="1:6">
      <c r="A186"/>
      <c r="B186" s="200"/>
      <c r="C186"/>
      <c r="D186"/>
      <c r="E186"/>
      <c r="F186" s="200"/>
    </row>
    <row r="187" customHeight="1" spans="1:6">
      <c r="A187"/>
      <c r="B187" s="200"/>
      <c r="C187"/>
      <c r="D187"/>
      <c r="E187"/>
      <c r="F187" s="200"/>
    </row>
    <row r="188" customHeight="1" spans="1:6">
      <c r="A188"/>
      <c r="B188" s="200"/>
      <c r="C188"/>
      <c r="D188"/>
      <c r="E188"/>
      <c r="F188" s="200"/>
    </row>
    <row r="189" customHeight="1" spans="1:6">
      <c r="A189"/>
      <c r="B189" s="200"/>
      <c r="C189"/>
      <c r="D189"/>
      <c r="E189"/>
      <c r="F189" s="200"/>
    </row>
    <row r="190" customHeight="1" spans="1:6">
      <c r="A190"/>
      <c r="B190" s="200"/>
      <c r="C190"/>
      <c r="D190"/>
      <c r="E190"/>
      <c r="F190" s="200"/>
    </row>
    <row r="191" customHeight="1" spans="1:6">
      <c r="A191"/>
      <c r="B191" s="200"/>
      <c r="C191"/>
      <c r="D191"/>
      <c r="E191"/>
      <c r="F191" s="200"/>
    </row>
    <row r="192" customHeight="1" spans="1:6">
      <c r="A192"/>
      <c r="B192" s="200"/>
      <c r="C192"/>
      <c r="D192"/>
      <c r="E192"/>
      <c r="F192" s="200"/>
    </row>
    <row r="193" customHeight="1" spans="1:6">
      <c r="A193"/>
      <c r="B193" s="200"/>
      <c r="C193"/>
      <c r="D193"/>
      <c r="E193"/>
      <c r="F193" s="200"/>
    </row>
    <row r="194" customHeight="1" spans="1:6">
      <c r="A194"/>
      <c r="B194" s="200"/>
      <c r="C194"/>
      <c r="D194"/>
      <c r="E194"/>
      <c r="F194" s="200"/>
    </row>
    <row r="195" customHeight="1" spans="1:6">
      <c r="A195"/>
      <c r="B195" s="200"/>
      <c r="C195"/>
      <c r="D195"/>
      <c r="E195"/>
      <c r="F195" s="200"/>
    </row>
    <row r="196" customHeight="1" spans="1:6">
      <c r="A196"/>
      <c r="B196" s="200"/>
      <c r="C196"/>
      <c r="D196"/>
      <c r="E196"/>
      <c r="F196" s="200"/>
    </row>
    <row r="197" customHeight="1" spans="1:6">
      <c r="A197"/>
      <c r="B197" s="200"/>
      <c r="C197"/>
      <c r="D197"/>
      <c r="E197"/>
      <c r="F197" s="200"/>
    </row>
    <row r="198" customHeight="1" spans="1:6">
      <c r="A198"/>
      <c r="B198" s="200"/>
      <c r="C198"/>
      <c r="D198"/>
      <c r="E198"/>
      <c r="F198" s="200"/>
    </row>
    <row r="199" customHeight="1" spans="1:6">
      <c r="A199"/>
      <c r="B199" s="200"/>
      <c r="C199"/>
      <c r="D199"/>
      <c r="E199"/>
      <c r="F199" s="200"/>
    </row>
    <row r="200" customHeight="1" spans="1:6">
      <c r="A200"/>
      <c r="B200" s="200"/>
      <c r="C200"/>
      <c r="D200"/>
      <c r="E200"/>
      <c r="F200" s="200"/>
    </row>
    <row r="201" customHeight="1" spans="1:6">
      <c r="A201"/>
      <c r="B201" s="200"/>
      <c r="C201"/>
      <c r="D201"/>
      <c r="E201"/>
      <c r="F201" s="200"/>
    </row>
    <row r="202" customHeight="1" spans="1:6">
      <c r="A202"/>
      <c r="B202" s="200"/>
      <c r="C202"/>
      <c r="D202"/>
      <c r="E202"/>
      <c r="F202" s="200"/>
    </row>
    <row r="203" customHeight="1" spans="1:6">
      <c r="A203"/>
      <c r="B203" s="200"/>
      <c r="C203"/>
      <c r="D203"/>
      <c r="E203"/>
      <c r="F203" s="200"/>
    </row>
    <row r="204" customHeight="1" spans="1:6">
      <c r="A204"/>
      <c r="B204" s="200"/>
      <c r="C204"/>
      <c r="D204"/>
      <c r="E204"/>
      <c r="F204" s="200"/>
    </row>
    <row r="205" customHeight="1" spans="1:6">
      <c r="A205"/>
      <c r="B205" s="200"/>
      <c r="C205"/>
      <c r="D205"/>
      <c r="E205"/>
      <c r="F205" s="200"/>
    </row>
    <row r="206" customHeight="1" spans="1:6">
      <c r="A206"/>
      <c r="B206" s="200"/>
      <c r="C206"/>
      <c r="D206"/>
      <c r="E206"/>
      <c r="F206" s="200"/>
    </row>
    <row r="207" customHeight="1" spans="1:6">
      <c r="A207"/>
      <c r="B207" s="200"/>
      <c r="C207"/>
      <c r="D207"/>
      <c r="E207"/>
      <c r="F207" s="200"/>
    </row>
    <row r="208" customHeight="1" spans="1:6">
      <c r="A208"/>
      <c r="B208" s="200"/>
      <c r="C208"/>
      <c r="D208"/>
      <c r="E208"/>
      <c r="F208" s="200"/>
    </row>
    <row r="209" customHeight="1" spans="1:6">
      <c r="A209"/>
      <c r="B209" s="200"/>
      <c r="C209"/>
      <c r="D209"/>
      <c r="E209"/>
      <c r="F209" s="200"/>
    </row>
    <row r="210" customHeight="1" spans="1:6">
      <c r="A210"/>
      <c r="B210" s="200"/>
      <c r="C210"/>
      <c r="D210"/>
      <c r="E210"/>
      <c r="F210" s="200"/>
    </row>
    <row r="211" customHeight="1" spans="1:6">
      <c r="A211"/>
      <c r="B211" s="200"/>
      <c r="C211"/>
      <c r="D211"/>
      <c r="E211"/>
      <c r="F211" s="200"/>
    </row>
    <row r="212" customHeight="1" spans="1:6">
      <c r="A212"/>
      <c r="B212" s="200"/>
      <c r="C212"/>
      <c r="D212"/>
      <c r="E212"/>
      <c r="F212" s="200"/>
    </row>
    <row r="213" customHeight="1" spans="1:6">
      <c r="A213"/>
      <c r="B213" s="200"/>
      <c r="C213"/>
      <c r="D213"/>
      <c r="E213"/>
      <c r="F213" s="200"/>
    </row>
    <row r="214" customHeight="1" spans="1:6">
      <c r="A214"/>
      <c r="B214" s="200"/>
      <c r="C214"/>
      <c r="D214"/>
      <c r="E214"/>
      <c r="F214" s="200"/>
    </row>
    <row r="215" customHeight="1" spans="1:6">
      <c r="A215"/>
      <c r="B215" s="200"/>
      <c r="C215"/>
      <c r="D215"/>
      <c r="E215"/>
      <c r="F215" s="200"/>
    </row>
    <row r="216" customHeight="1" spans="1:6">
      <c r="A216"/>
      <c r="B216" s="200"/>
      <c r="C216"/>
      <c r="D216"/>
      <c r="E216"/>
      <c r="F216" s="200"/>
    </row>
    <row r="217" customHeight="1" spans="1:6">
      <c r="A217"/>
      <c r="B217" s="200"/>
      <c r="C217"/>
      <c r="D217"/>
      <c r="E217"/>
      <c r="F217" s="200"/>
    </row>
    <row r="218" customHeight="1" spans="1:6">
      <c r="A218"/>
      <c r="B218" s="200"/>
      <c r="C218"/>
      <c r="D218"/>
      <c r="E218"/>
      <c r="F218" s="200"/>
    </row>
    <row r="219" customHeight="1" spans="1:6">
      <c r="A219"/>
      <c r="B219" s="200"/>
      <c r="C219"/>
      <c r="D219"/>
      <c r="E219"/>
      <c r="F219" s="200"/>
    </row>
    <row r="220" customHeight="1" spans="1:6">
      <c r="A220"/>
      <c r="B220" s="200"/>
      <c r="C220"/>
      <c r="D220"/>
      <c r="E220"/>
      <c r="F220" s="200"/>
    </row>
    <row r="221" customHeight="1" spans="1:6">
      <c r="A221"/>
      <c r="B221" s="200"/>
      <c r="C221"/>
      <c r="D221"/>
      <c r="E221"/>
      <c r="F221" s="200"/>
    </row>
    <row r="222" customHeight="1" spans="1:6">
      <c r="A222"/>
      <c r="B222" s="200"/>
      <c r="C222"/>
      <c r="D222"/>
      <c r="E222"/>
      <c r="F222" s="200"/>
    </row>
    <row r="223" customHeight="1" spans="1:6">
      <c r="A223"/>
      <c r="B223" s="200"/>
      <c r="C223"/>
      <c r="D223"/>
      <c r="E223"/>
      <c r="F223" s="200"/>
    </row>
    <row r="224" customHeight="1" spans="1:6">
      <c r="A224"/>
      <c r="B224" s="200"/>
      <c r="C224"/>
      <c r="D224"/>
      <c r="E224"/>
      <c r="F224" s="200"/>
    </row>
    <row r="225" customHeight="1" spans="1:6">
      <c r="A225"/>
      <c r="B225" s="200"/>
      <c r="C225"/>
      <c r="D225"/>
      <c r="E225"/>
      <c r="F225" s="200"/>
    </row>
    <row r="226" customHeight="1" spans="1:6">
      <c r="A226"/>
      <c r="B226" s="200"/>
      <c r="C226"/>
      <c r="D226"/>
      <c r="E226"/>
      <c r="F226" s="200"/>
    </row>
    <row r="227" customHeight="1" spans="1:6">
      <c r="A227"/>
      <c r="B227" s="200"/>
      <c r="C227"/>
      <c r="D227"/>
      <c r="E227"/>
      <c r="F227" s="200"/>
    </row>
    <row r="228" customHeight="1" spans="1:6">
      <c r="A228"/>
      <c r="B228" s="200"/>
      <c r="C228"/>
      <c r="D228"/>
      <c r="E228"/>
      <c r="F228" s="200"/>
    </row>
    <row r="229" customHeight="1" spans="1:6">
      <c r="A229"/>
      <c r="B229" s="200"/>
      <c r="C229"/>
      <c r="D229"/>
      <c r="E229"/>
      <c r="F229" s="200"/>
    </row>
    <row r="230" customHeight="1" spans="1:6">
      <c r="A230"/>
      <c r="B230" s="200"/>
      <c r="C230"/>
      <c r="D230"/>
      <c r="E230"/>
      <c r="F230" s="200"/>
    </row>
    <row r="231" customHeight="1" spans="1:6">
      <c r="A231"/>
      <c r="B231" s="200"/>
      <c r="C231"/>
      <c r="D231"/>
      <c r="E231"/>
      <c r="F231" s="200"/>
    </row>
    <row r="232" customHeight="1" spans="1:6">
      <c r="A232"/>
      <c r="B232" s="200"/>
      <c r="C232"/>
      <c r="D232"/>
      <c r="E232"/>
      <c r="F232" s="200"/>
    </row>
    <row r="233" customHeight="1" spans="1:6">
      <c r="A233"/>
      <c r="B233" s="200"/>
      <c r="C233"/>
      <c r="D233"/>
      <c r="E233"/>
      <c r="F233" s="200"/>
    </row>
    <row r="234" customHeight="1" spans="1:6">
      <c r="A234"/>
      <c r="B234" s="200"/>
      <c r="C234"/>
      <c r="D234"/>
      <c r="E234"/>
      <c r="F234" s="200"/>
    </row>
    <row r="235" customHeight="1" spans="1:6">
      <c r="A235"/>
      <c r="B235" s="200"/>
      <c r="C235"/>
      <c r="D235"/>
      <c r="E235"/>
      <c r="F235" s="200"/>
    </row>
    <row r="236" customHeight="1" spans="1:6">
      <c r="A236"/>
      <c r="B236" s="200"/>
      <c r="C236"/>
      <c r="D236"/>
      <c r="E236"/>
      <c r="F236" s="200"/>
    </row>
    <row r="237" customHeight="1" spans="1:6">
      <c r="A237"/>
      <c r="B237" s="200"/>
      <c r="C237"/>
      <c r="D237"/>
      <c r="E237"/>
      <c r="F237" s="200"/>
    </row>
    <row r="238" customHeight="1" spans="1:6">
      <c r="A238"/>
      <c r="B238" s="200"/>
      <c r="C238"/>
      <c r="D238"/>
      <c r="E238"/>
      <c r="F238" s="200"/>
    </row>
    <row r="239" customHeight="1" spans="1:6">
      <c r="A239"/>
      <c r="B239" s="200"/>
      <c r="C239"/>
      <c r="D239"/>
      <c r="E239"/>
      <c r="F239" s="200"/>
    </row>
    <row r="240" customHeight="1" spans="1:6">
      <c r="A240"/>
      <c r="B240" s="200"/>
      <c r="C240"/>
      <c r="D240"/>
      <c r="E240"/>
      <c r="F240" s="200"/>
    </row>
    <row r="241" customHeight="1" spans="1:6">
      <c r="A241"/>
      <c r="B241" s="200"/>
      <c r="C241"/>
      <c r="D241"/>
      <c r="E241"/>
      <c r="F241" s="200"/>
    </row>
    <row r="242" customHeight="1" spans="1:6">
      <c r="A242"/>
      <c r="B242" s="200"/>
      <c r="C242"/>
      <c r="D242"/>
      <c r="E242"/>
      <c r="F242" s="200"/>
    </row>
    <row r="243" customHeight="1" spans="1:6">
      <c r="A243"/>
      <c r="B243" s="200"/>
      <c r="C243"/>
      <c r="D243"/>
      <c r="E243"/>
      <c r="F243" s="200"/>
    </row>
    <row r="244" customHeight="1" spans="1:6">
      <c r="A244"/>
      <c r="B244" s="200"/>
      <c r="C244"/>
      <c r="D244"/>
      <c r="E244"/>
      <c r="F244" s="200"/>
    </row>
    <row r="245" customHeight="1" spans="1:6">
      <c r="A245"/>
      <c r="B245" s="200"/>
      <c r="C245"/>
      <c r="D245"/>
      <c r="E245"/>
      <c r="F245" s="200"/>
    </row>
    <row r="246" customHeight="1" spans="1:6">
      <c r="A246"/>
      <c r="B246" s="200"/>
      <c r="C246"/>
      <c r="D246"/>
      <c r="E246"/>
      <c r="F246" s="200"/>
    </row>
    <row r="247" customHeight="1" spans="1:6">
      <c r="A247"/>
      <c r="B247" s="200"/>
      <c r="C247"/>
      <c r="D247"/>
      <c r="E247"/>
      <c r="F247" s="200"/>
    </row>
    <row r="248" customHeight="1" spans="1:6">
      <c r="A248"/>
      <c r="B248" s="200"/>
      <c r="C248"/>
      <c r="D248"/>
      <c r="E248"/>
      <c r="F248" s="200"/>
    </row>
    <row r="249" customHeight="1" spans="1:6">
      <c r="A249"/>
      <c r="B249" s="200"/>
      <c r="C249"/>
      <c r="D249"/>
      <c r="E249"/>
      <c r="F249" s="200"/>
    </row>
    <row r="250" customHeight="1" spans="1:6">
      <c r="A250"/>
      <c r="B250" s="200"/>
      <c r="C250"/>
      <c r="D250"/>
      <c r="E250"/>
      <c r="F250" s="200"/>
    </row>
    <row r="251" customHeight="1" spans="1:6">
      <c r="A251"/>
      <c r="B251" s="200"/>
      <c r="C251"/>
      <c r="D251"/>
      <c r="E251"/>
      <c r="F251" s="200"/>
    </row>
    <row r="252" customHeight="1" spans="1:6">
      <c r="A252"/>
      <c r="B252" s="200"/>
      <c r="C252"/>
      <c r="D252"/>
      <c r="E252"/>
      <c r="F252" s="200"/>
    </row>
    <row r="253" customHeight="1" spans="1:6">
      <c r="A253"/>
      <c r="B253" s="200"/>
      <c r="C253"/>
      <c r="D253"/>
      <c r="E253"/>
      <c r="F253" s="200"/>
    </row>
    <row r="254" customHeight="1" spans="1:6">
      <c r="A254"/>
      <c r="B254" s="200"/>
      <c r="C254"/>
      <c r="D254"/>
      <c r="E254"/>
      <c r="F254" s="200"/>
    </row>
    <row r="255" customHeight="1" spans="1:6">
      <c r="A255"/>
      <c r="B255" s="200"/>
      <c r="C255"/>
      <c r="D255"/>
      <c r="E255"/>
      <c r="F255" s="200"/>
    </row>
    <row r="256" customHeight="1" spans="1:6">
      <c r="A256"/>
      <c r="B256" s="200"/>
      <c r="C256"/>
      <c r="D256"/>
      <c r="E256"/>
      <c r="F256" s="200"/>
    </row>
    <row r="257" customHeight="1" spans="1:6">
      <c r="A257"/>
      <c r="B257" s="200"/>
      <c r="C257"/>
      <c r="D257"/>
      <c r="E257"/>
      <c r="F257" s="200"/>
    </row>
    <row r="258" customHeight="1" spans="1:6">
      <c r="A258"/>
      <c r="B258" s="200"/>
      <c r="C258"/>
      <c r="D258"/>
      <c r="E258"/>
      <c r="F258" s="200"/>
    </row>
    <row r="259" customHeight="1" spans="1:6">
      <c r="A259"/>
      <c r="B259" s="200"/>
      <c r="C259"/>
      <c r="D259"/>
      <c r="E259"/>
      <c r="F259" s="200"/>
    </row>
    <row r="260" customHeight="1" spans="1:6">
      <c r="A260"/>
      <c r="B260" s="200"/>
      <c r="C260"/>
      <c r="D260"/>
      <c r="E260"/>
      <c r="F260" s="200"/>
    </row>
    <row r="261" customHeight="1" spans="1:6">
      <c r="A261"/>
      <c r="B261" s="200"/>
      <c r="C261"/>
      <c r="D261"/>
      <c r="E261"/>
      <c r="F261" s="200"/>
    </row>
    <row r="262" customHeight="1" spans="1:6">
      <c r="A262"/>
      <c r="B262" s="200"/>
      <c r="C262"/>
      <c r="D262"/>
      <c r="E262"/>
      <c r="F262" s="200"/>
    </row>
    <row r="263" customHeight="1" spans="1:6">
      <c r="A263"/>
      <c r="B263" s="200"/>
      <c r="C263"/>
      <c r="D263"/>
      <c r="E263"/>
      <c r="F263" s="200"/>
    </row>
    <row r="264" customHeight="1" spans="1:6">
      <c r="A264"/>
      <c r="B264" s="200"/>
      <c r="C264"/>
      <c r="D264"/>
      <c r="E264"/>
      <c r="F264" s="200"/>
    </row>
    <row r="265" customHeight="1" spans="1:6">
      <c r="A265"/>
      <c r="B265" s="200"/>
      <c r="C265"/>
      <c r="D265"/>
      <c r="E265"/>
      <c r="F265" s="200"/>
    </row>
    <row r="266" customHeight="1" spans="1:6">
      <c r="A266"/>
      <c r="B266" s="200"/>
      <c r="C266"/>
      <c r="D266"/>
      <c r="E266"/>
      <c r="F266" s="200"/>
    </row>
    <row r="267" customHeight="1" spans="1:6">
      <c r="A267"/>
      <c r="B267" s="200"/>
      <c r="C267"/>
      <c r="D267"/>
      <c r="E267"/>
      <c r="F267" s="200"/>
    </row>
    <row r="268" customHeight="1" spans="1:6">
      <c r="A268"/>
      <c r="B268" s="200"/>
      <c r="C268"/>
      <c r="D268"/>
      <c r="E268"/>
      <c r="F268" s="200"/>
    </row>
    <row r="269" customHeight="1" spans="1:6">
      <c r="A269"/>
      <c r="B269" s="200"/>
      <c r="C269"/>
      <c r="D269"/>
      <c r="E269"/>
      <c r="F269" s="200"/>
    </row>
    <row r="270" customHeight="1" spans="1:6">
      <c r="A270"/>
      <c r="B270" s="200"/>
      <c r="C270"/>
      <c r="D270"/>
      <c r="E270"/>
      <c r="F270" s="200"/>
    </row>
    <row r="271" customHeight="1" spans="1:6">
      <c r="A271"/>
      <c r="B271" s="200"/>
      <c r="C271"/>
      <c r="D271"/>
      <c r="E271"/>
      <c r="F271" s="200"/>
    </row>
    <row r="272" customHeight="1" spans="1:6">
      <c r="A272"/>
      <c r="B272" s="200"/>
      <c r="C272"/>
      <c r="D272"/>
      <c r="E272"/>
      <c r="F272" s="200"/>
    </row>
    <row r="273" customHeight="1" spans="1:6">
      <c r="A273"/>
      <c r="B273" s="200"/>
      <c r="C273"/>
      <c r="D273"/>
      <c r="E273"/>
      <c r="F273" s="200"/>
    </row>
    <row r="274" customHeight="1" spans="1:6">
      <c r="A274"/>
      <c r="B274" s="200"/>
      <c r="C274"/>
      <c r="D274"/>
      <c r="E274"/>
      <c r="F274" s="200"/>
    </row>
    <row r="275" customHeight="1" spans="1:6">
      <c r="A275"/>
      <c r="B275" s="200"/>
      <c r="C275"/>
      <c r="D275"/>
      <c r="E275"/>
      <c r="F275" s="200"/>
    </row>
    <row r="276" customHeight="1" spans="1:6">
      <c r="A276"/>
      <c r="B276" s="200"/>
      <c r="C276"/>
      <c r="D276"/>
      <c r="E276"/>
      <c r="F276" s="200"/>
    </row>
    <row r="277" customHeight="1" spans="1:6">
      <c r="A277"/>
      <c r="B277" s="200"/>
      <c r="C277"/>
      <c r="D277"/>
      <c r="E277"/>
      <c r="F277" s="200"/>
    </row>
    <row r="278" customHeight="1" spans="1:6">
      <c r="A278"/>
      <c r="B278" s="200"/>
      <c r="C278"/>
      <c r="D278"/>
      <c r="E278"/>
      <c r="F278" s="200"/>
    </row>
    <row r="279" customHeight="1" spans="1:6">
      <c r="A279"/>
      <c r="B279" s="200"/>
      <c r="C279"/>
      <c r="D279"/>
      <c r="E279"/>
      <c r="F279" s="200"/>
    </row>
    <row r="280" customHeight="1" spans="1:6">
      <c r="A280"/>
      <c r="B280" s="200"/>
      <c r="C280"/>
      <c r="D280"/>
      <c r="E280"/>
      <c r="F280" s="200"/>
    </row>
    <row r="281" customHeight="1" spans="1:6">
      <c r="A281"/>
      <c r="B281" s="200"/>
      <c r="C281"/>
      <c r="D281"/>
      <c r="E281"/>
      <c r="F281" s="200"/>
    </row>
    <row r="282" customHeight="1" spans="1:6">
      <c r="A282"/>
      <c r="B282" s="200"/>
      <c r="C282"/>
      <c r="D282"/>
      <c r="E282"/>
      <c r="F282" s="200"/>
    </row>
    <row r="283" customHeight="1" spans="1:6">
      <c r="A283"/>
      <c r="B283" s="200"/>
      <c r="C283"/>
      <c r="D283"/>
      <c r="E283"/>
      <c r="F283" s="200"/>
    </row>
    <row r="284" customHeight="1" spans="1:6">
      <c r="A284"/>
      <c r="B284" s="200"/>
      <c r="C284"/>
      <c r="D284"/>
      <c r="E284"/>
      <c r="F284" s="200"/>
    </row>
    <row r="285" customHeight="1" spans="1:6">
      <c r="A285"/>
      <c r="B285" s="200"/>
      <c r="C285"/>
      <c r="D285"/>
      <c r="E285"/>
      <c r="F285" s="200"/>
    </row>
    <row r="286" customHeight="1" spans="1:6">
      <c r="A286"/>
      <c r="B286" s="200"/>
      <c r="C286"/>
      <c r="D286"/>
      <c r="E286"/>
      <c r="F286" s="200"/>
    </row>
    <row r="287" customHeight="1" spans="1:6">
      <c r="A287"/>
      <c r="B287" s="200"/>
      <c r="C287"/>
      <c r="D287"/>
      <c r="E287"/>
      <c r="F287" s="200"/>
    </row>
    <row r="288" customHeight="1" spans="1:6">
      <c r="A288"/>
      <c r="B288" s="200"/>
      <c r="C288"/>
      <c r="D288"/>
      <c r="E288"/>
      <c r="F288" s="200"/>
    </row>
    <row r="289" customHeight="1" spans="1:6">
      <c r="A289"/>
      <c r="B289" s="200"/>
      <c r="C289"/>
      <c r="D289"/>
      <c r="E289"/>
      <c r="F289" s="200"/>
    </row>
    <row r="290" customHeight="1" spans="1:6">
      <c r="A290"/>
      <c r="B290" s="200"/>
      <c r="C290"/>
      <c r="D290"/>
      <c r="E290"/>
      <c r="F290" s="200"/>
    </row>
    <row r="291" customHeight="1" spans="1:6">
      <c r="A291"/>
      <c r="B291" s="200"/>
      <c r="C291"/>
      <c r="D291"/>
      <c r="E291"/>
      <c r="F291" s="200"/>
    </row>
    <row r="292" customHeight="1" spans="1:6">
      <c r="A292"/>
      <c r="B292" s="200"/>
      <c r="C292"/>
      <c r="D292"/>
      <c r="E292"/>
      <c r="F292" s="200"/>
    </row>
    <row r="293" customHeight="1" spans="1:6">
      <c r="A293"/>
      <c r="B293" s="200"/>
      <c r="C293"/>
      <c r="D293"/>
      <c r="E293"/>
      <c r="F293" s="200"/>
    </row>
    <row r="294" customHeight="1" spans="1:6">
      <c r="A294"/>
      <c r="B294" s="200"/>
      <c r="C294"/>
      <c r="D294"/>
      <c r="E294"/>
      <c r="F294" s="200"/>
    </row>
    <row r="295" customHeight="1" spans="1:6">
      <c r="A295"/>
      <c r="B295" s="200"/>
      <c r="C295"/>
      <c r="D295"/>
      <c r="E295"/>
      <c r="F295" s="200"/>
    </row>
    <row r="296" customHeight="1" spans="1:6">
      <c r="A296"/>
      <c r="B296" s="200"/>
      <c r="C296"/>
      <c r="D296"/>
      <c r="E296"/>
      <c r="F296" s="200"/>
    </row>
    <row r="297" customHeight="1" spans="1:6">
      <c r="A297"/>
      <c r="B297" s="200"/>
      <c r="C297"/>
      <c r="D297"/>
      <c r="E297"/>
      <c r="F297" s="200"/>
    </row>
    <row r="298" customHeight="1" spans="1:6">
      <c r="A298"/>
      <c r="B298" s="200"/>
      <c r="C298"/>
      <c r="D298"/>
      <c r="E298"/>
      <c r="F298" s="200"/>
    </row>
    <row r="299" customHeight="1" spans="1:6">
      <c r="A299"/>
      <c r="B299" s="200"/>
      <c r="C299"/>
      <c r="D299"/>
      <c r="E299"/>
      <c r="F299" s="200"/>
    </row>
    <row r="300" customHeight="1" spans="1:6">
      <c r="A300"/>
      <c r="B300" s="200"/>
      <c r="C300"/>
      <c r="D300"/>
      <c r="E300"/>
      <c r="F300" s="200"/>
    </row>
    <row r="301" customHeight="1" spans="1:6">
      <c r="A301"/>
      <c r="B301" s="200"/>
      <c r="C301"/>
      <c r="D301"/>
      <c r="E301"/>
      <c r="F301" s="200"/>
    </row>
    <row r="302" customHeight="1" spans="1:6">
      <c r="A302"/>
      <c r="B302" s="200"/>
      <c r="C302"/>
      <c r="D302"/>
      <c r="E302"/>
      <c r="F302" s="200"/>
    </row>
    <row r="303" customHeight="1" spans="1:6">
      <c r="A303"/>
      <c r="B303" s="200"/>
      <c r="C303"/>
      <c r="D303"/>
      <c r="E303"/>
      <c r="F303" s="200"/>
    </row>
    <row r="304" customHeight="1" spans="1:6">
      <c r="A304"/>
      <c r="B304" s="200"/>
      <c r="C304"/>
      <c r="D304"/>
      <c r="E304"/>
      <c r="F304" s="200"/>
    </row>
    <row r="305" customHeight="1" spans="1:6">
      <c r="A305"/>
      <c r="B305" s="200"/>
      <c r="C305"/>
      <c r="D305"/>
      <c r="E305"/>
      <c r="F305" s="200"/>
    </row>
    <row r="306" customHeight="1" spans="1:6">
      <c r="A306"/>
      <c r="B306" s="200"/>
      <c r="C306"/>
      <c r="D306"/>
      <c r="E306"/>
      <c r="F306" s="200"/>
    </row>
    <row r="307" customHeight="1" spans="1:6">
      <c r="A307"/>
      <c r="B307" s="200"/>
      <c r="C307"/>
      <c r="D307"/>
      <c r="E307"/>
      <c r="F307" s="200"/>
    </row>
    <row r="308" customHeight="1" spans="1:6">
      <c r="A308"/>
      <c r="B308" s="200"/>
      <c r="C308"/>
      <c r="D308"/>
      <c r="E308"/>
      <c r="F308" s="200"/>
    </row>
    <row r="309" customHeight="1" spans="1:6">
      <c r="A309"/>
      <c r="B309" s="200"/>
      <c r="C309"/>
      <c r="D309"/>
      <c r="E309"/>
      <c r="F309" s="200"/>
    </row>
    <row r="310" customHeight="1" spans="1:6">
      <c r="A310"/>
      <c r="B310" s="200"/>
      <c r="C310"/>
      <c r="D310"/>
      <c r="E310"/>
      <c r="F310" s="200"/>
    </row>
    <row r="311" customHeight="1" spans="1:6">
      <c r="A311"/>
      <c r="B311" s="200"/>
      <c r="C311"/>
      <c r="D311"/>
      <c r="E311"/>
      <c r="F311" s="200"/>
    </row>
    <row r="312" customHeight="1" spans="1:6">
      <c r="A312"/>
      <c r="B312" s="200"/>
      <c r="C312"/>
      <c r="D312"/>
      <c r="E312"/>
      <c r="F312" s="200"/>
    </row>
    <row r="313" customHeight="1" spans="1:6">
      <c r="A313"/>
      <c r="B313" s="200"/>
      <c r="C313"/>
      <c r="D313"/>
      <c r="E313"/>
      <c r="F313" s="200"/>
    </row>
    <row r="314" customHeight="1" spans="1:6">
      <c r="A314"/>
      <c r="B314" s="200"/>
      <c r="C314"/>
      <c r="D314"/>
      <c r="E314"/>
      <c r="F314" s="200"/>
    </row>
    <row r="315" customHeight="1" spans="1:6">
      <c r="A315"/>
      <c r="B315" s="200"/>
      <c r="C315"/>
      <c r="D315"/>
      <c r="E315"/>
      <c r="F315" s="200"/>
    </row>
    <row r="316" customHeight="1" spans="1:6">
      <c r="A316"/>
      <c r="B316" s="200"/>
      <c r="C316"/>
      <c r="D316"/>
      <c r="E316"/>
      <c r="F316" s="200"/>
    </row>
    <row r="317" customHeight="1" spans="1:6">
      <c r="A317"/>
      <c r="B317" s="200"/>
      <c r="C317"/>
      <c r="D317"/>
      <c r="E317"/>
      <c r="F317" s="200"/>
    </row>
    <row r="318" customHeight="1" spans="1:6">
      <c r="A318"/>
      <c r="B318" s="200"/>
      <c r="C318"/>
      <c r="D318"/>
      <c r="E318"/>
      <c r="F318" s="200"/>
    </row>
    <row r="319" customHeight="1" spans="1:6">
      <c r="A319"/>
      <c r="B319" s="200"/>
      <c r="C319"/>
      <c r="D319"/>
      <c r="E319"/>
      <c r="F319" s="200"/>
    </row>
    <row r="320" customHeight="1" spans="1:6">
      <c r="A320"/>
      <c r="B320" s="200"/>
      <c r="C320"/>
      <c r="D320"/>
      <c r="E320"/>
      <c r="F320" s="200"/>
    </row>
    <row r="321" customHeight="1" spans="1:6">
      <c r="A321"/>
      <c r="B321" s="200"/>
      <c r="C321"/>
      <c r="D321"/>
      <c r="E321"/>
      <c r="F321" s="200"/>
    </row>
    <row r="322" customHeight="1" spans="1:6">
      <c r="A322"/>
      <c r="B322" s="200"/>
      <c r="C322"/>
      <c r="D322"/>
      <c r="E322"/>
      <c r="F322" s="200"/>
    </row>
    <row r="323" customHeight="1" spans="1:6">
      <c r="A323"/>
      <c r="B323" s="200"/>
      <c r="C323"/>
      <c r="D323"/>
      <c r="E323"/>
      <c r="F323" s="200"/>
    </row>
    <row r="324" customHeight="1" spans="1:6">
      <c r="A324"/>
      <c r="B324" s="200"/>
      <c r="C324"/>
      <c r="D324"/>
      <c r="E324"/>
      <c r="F324" s="200"/>
    </row>
    <row r="325" customHeight="1" spans="1:6">
      <c r="A325"/>
      <c r="B325" s="200"/>
      <c r="C325"/>
      <c r="D325"/>
      <c r="E325"/>
      <c r="F325" s="200"/>
    </row>
    <row r="326" customHeight="1" spans="1:6">
      <c r="A326"/>
      <c r="B326" s="200"/>
      <c r="C326"/>
      <c r="D326"/>
      <c r="E326"/>
      <c r="F326" s="200"/>
    </row>
    <row r="327" customHeight="1" spans="1:6">
      <c r="A327"/>
      <c r="B327" s="200"/>
      <c r="C327"/>
      <c r="D327"/>
      <c r="E327"/>
      <c r="F327" s="200"/>
    </row>
    <row r="328" customHeight="1" spans="1:6">
      <c r="A328"/>
      <c r="B328" s="200"/>
      <c r="C328"/>
      <c r="D328"/>
      <c r="E328"/>
      <c r="F328" s="200"/>
    </row>
    <row r="329" customHeight="1" spans="1:6">
      <c r="A329"/>
      <c r="B329" s="200"/>
      <c r="C329"/>
      <c r="D329"/>
      <c r="E329"/>
      <c r="F329" s="200"/>
    </row>
    <row r="330" customHeight="1" spans="1:6">
      <c r="A330"/>
      <c r="B330" s="200"/>
      <c r="C330"/>
      <c r="D330"/>
      <c r="E330"/>
      <c r="F330" s="200"/>
    </row>
    <row r="331" customHeight="1" spans="1:6">
      <c r="A331"/>
      <c r="B331" s="200"/>
      <c r="C331"/>
      <c r="D331"/>
      <c r="E331"/>
      <c r="F331" s="200"/>
    </row>
    <row r="332" customHeight="1" spans="1:6">
      <c r="A332"/>
      <c r="B332" s="200"/>
      <c r="C332"/>
      <c r="D332"/>
      <c r="E332"/>
      <c r="F332" s="200"/>
    </row>
    <row r="333" customHeight="1" spans="1:6">
      <c r="A333"/>
      <c r="B333" s="200"/>
      <c r="C333"/>
      <c r="D333"/>
      <c r="E333"/>
      <c r="F333" s="200"/>
    </row>
    <row r="334" customHeight="1" spans="1:6">
      <c r="A334"/>
      <c r="B334" s="200"/>
      <c r="C334"/>
      <c r="D334"/>
      <c r="E334"/>
      <c r="F334" s="200"/>
    </row>
    <row r="335" customHeight="1" spans="1:6">
      <c r="A335"/>
      <c r="B335" s="200"/>
      <c r="C335"/>
      <c r="D335"/>
      <c r="E335"/>
      <c r="F335" s="200"/>
    </row>
    <row r="336" customHeight="1" spans="1:6">
      <c r="A336"/>
      <c r="B336" s="200"/>
      <c r="C336"/>
      <c r="D336"/>
      <c r="E336"/>
      <c r="F336" s="200"/>
    </row>
    <row r="337" customHeight="1" spans="1:6">
      <c r="A337"/>
      <c r="B337" s="200"/>
      <c r="C337"/>
      <c r="D337"/>
      <c r="E337"/>
      <c r="F337" s="200"/>
    </row>
    <row r="338" customHeight="1" spans="1:6">
      <c r="A338"/>
      <c r="B338" s="200"/>
      <c r="C338"/>
      <c r="D338"/>
      <c r="E338"/>
      <c r="F338" s="200"/>
    </row>
    <row r="339" customHeight="1" spans="1:6">
      <c r="A339"/>
      <c r="B339" s="200"/>
      <c r="C339"/>
      <c r="D339"/>
      <c r="E339"/>
      <c r="F339" s="200"/>
    </row>
    <row r="340" customHeight="1" spans="1:6">
      <c r="A340"/>
      <c r="B340" s="200"/>
      <c r="C340"/>
      <c r="D340"/>
      <c r="E340"/>
      <c r="F340" s="200"/>
    </row>
    <row r="341" customHeight="1" spans="1:6">
      <c r="A341"/>
      <c r="B341" s="200"/>
      <c r="C341"/>
      <c r="D341"/>
      <c r="E341"/>
      <c r="F341" s="200"/>
    </row>
    <row r="342" customHeight="1" spans="1:6">
      <c r="A342"/>
      <c r="B342" s="200"/>
      <c r="C342"/>
      <c r="D342"/>
      <c r="E342"/>
      <c r="F342" s="200"/>
    </row>
    <row r="343" customHeight="1" spans="1:6">
      <c r="A343"/>
      <c r="B343" s="200"/>
      <c r="C343"/>
      <c r="D343"/>
      <c r="E343"/>
      <c r="F343" s="200"/>
    </row>
    <row r="344" customHeight="1" spans="1:6">
      <c r="A344"/>
      <c r="B344" s="200"/>
      <c r="C344"/>
      <c r="D344"/>
      <c r="E344"/>
      <c r="F344" s="200"/>
    </row>
    <row r="345" customHeight="1" spans="1:6">
      <c r="A345"/>
      <c r="B345" s="200"/>
      <c r="C345"/>
      <c r="D345"/>
      <c r="E345"/>
      <c r="F345" s="200"/>
    </row>
    <row r="346" customHeight="1" spans="1:6">
      <c r="A346"/>
      <c r="B346" s="200"/>
      <c r="C346"/>
      <c r="D346"/>
      <c r="E346"/>
      <c r="F346" s="200"/>
    </row>
    <row r="347" customHeight="1" spans="1:6">
      <c r="A347"/>
      <c r="B347" s="200"/>
      <c r="C347"/>
      <c r="D347"/>
      <c r="E347"/>
      <c r="F347" s="200"/>
    </row>
    <row r="348" customHeight="1" spans="1:6">
      <c r="A348"/>
      <c r="B348" s="200"/>
      <c r="C348"/>
      <c r="D348"/>
      <c r="E348"/>
      <c r="F348" s="200"/>
    </row>
    <row r="349" customHeight="1" spans="1:6">
      <c r="A349"/>
      <c r="B349" s="200"/>
      <c r="C349"/>
      <c r="D349"/>
      <c r="E349"/>
      <c r="F349" s="200"/>
    </row>
    <row r="350" customHeight="1" spans="1:6">
      <c r="A350"/>
      <c r="B350" s="200"/>
      <c r="C350"/>
      <c r="D350"/>
      <c r="E350"/>
      <c r="F350" s="200"/>
    </row>
    <row r="351" customHeight="1" spans="1:6">
      <c r="A351"/>
      <c r="B351" s="200"/>
      <c r="C351"/>
      <c r="D351"/>
      <c r="E351"/>
      <c r="F351" s="200"/>
    </row>
    <row r="352" customHeight="1" spans="1:6">
      <c r="A352"/>
      <c r="B352" s="200"/>
      <c r="C352"/>
      <c r="D352"/>
      <c r="E352"/>
      <c r="F352" s="200"/>
    </row>
    <row r="353" customHeight="1" spans="1:6">
      <c r="A353"/>
      <c r="B353" s="200"/>
      <c r="C353"/>
      <c r="D353"/>
      <c r="E353"/>
      <c r="F353" s="200"/>
    </row>
    <row r="354" customHeight="1" spans="1:6">
      <c r="A354"/>
      <c r="B354" s="200"/>
      <c r="C354"/>
      <c r="D354"/>
      <c r="E354"/>
      <c r="F354" s="200"/>
    </row>
    <row r="355" customHeight="1" spans="1:6">
      <c r="A355"/>
      <c r="B355" s="200"/>
      <c r="C355"/>
      <c r="D355"/>
      <c r="E355"/>
      <c r="F355" s="200"/>
    </row>
    <row r="356" customHeight="1" spans="1:6">
      <c r="A356"/>
      <c r="B356" s="200"/>
      <c r="C356"/>
      <c r="D356"/>
      <c r="E356"/>
      <c r="F356" s="200"/>
    </row>
    <row r="357" customHeight="1" spans="1:6">
      <c r="A357"/>
      <c r="B357" s="200"/>
      <c r="C357"/>
      <c r="D357"/>
      <c r="E357"/>
      <c r="F357" s="200"/>
    </row>
    <row r="358" customHeight="1" spans="1:6">
      <c r="A358"/>
      <c r="B358" s="200"/>
      <c r="C358"/>
      <c r="D358"/>
      <c r="E358"/>
      <c r="F358" s="200"/>
    </row>
    <row r="359" customHeight="1" spans="1:6">
      <c r="A359"/>
      <c r="B359" s="200"/>
      <c r="C359"/>
      <c r="D359"/>
      <c r="E359"/>
      <c r="F359" s="200"/>
    </row>
    <row r="360" customHeight="1" spans="1:6">
      <c r="A360"/>
      <c r="B360" s="200"/>
      <c r="C360"/>
      <c r="D360"/>
      <c r="E360"/>
      <c r="F360" s="200"/>
    </row>
    <row r="361" customHeight="1" spans="1:6">
      <c r="A361"/>
      <c r="B361" s="200"/>
      <c r="C361"/>
      <c r="D361"/>
      <c r="E361"/>
      <c r="F361" s="200"/>
    </row>
    <row r="362" customHeight="1" spans="1:6">
      <c r="A362"/>
      <c r="B362" s="200"/>
      <c r="C362"/>
      <c r="D362"/>
      <c r="E362"/>
      <c r="F362" s="200"/>
    </row>
    <row r="363" customHeight="1" spans="1:6">
      <c r="A363"/>
      <c r="B363" s="200"/>
      <c r="C363"/>
      <c r="D363"/>
      <c r="E363"/>
      <c r="F363" s="200"/>
    </row>
    <row r="364" customHeight="1" spans="1:6">
      <c r="A364"/>
      <c r="B364" s="200"/>
      <c r="C364"/>
      <c r="D364"/>
      <c r="E364"/>
      <c r="F364" s="200"/>
    </row>
    <row r="365" customHeight="1" spans="1:6">
      <c r="A365"/>
      <c r="B365" s="200"/>
      <c r="C365"/>
      <c r="D365"/>
      <c r="E365"/>
      <c r="F365" s="200"/>
    </row>
    <row r="366" customHeight="1" spans="1:6">
      <c r="A366"/>
      <c r="B366" s="200"/>
      <c r="C366"/>
      <c r="D366"/>
      <c r="E366"/>
      <c r="F366" s="200"/>
    </row>
    <row r="367" customHeight="1" spans="1:6">
      <c r="A367"/>
      <c r="B367" s="200"/>
      <c r="C367"/>
      <c r="D367"/>
      <c r="E367"/>
      <c r="F367" s="200"/>
    </row>
    <row r="368" customHeight="1" spans="1:6">
      <c r="A368"/>
      <c r="B368" s="200"/>
      <c r="C368"/>
      <c r="D368"/>
      <c r="E368"/>
      <c r="F368" s="200"/>
    </row>
    <row r="369" customHeight="1" spans="1:6">
      <c r="A369"/>
      <c r="B369" s="200"/>
      <c r="C369"/>
      <c r="D369"/>
      <c r="E369"/>
      <c r="F369" s="200"/>
    </row>
    <row r="370" customHeight="1" spans="1:6">
      <c r="A370"/>
      <c r="B370" s="200"/>
      <c r="C370"/>
      <c r="D370"/>
      <c r="E370"/>
      <c r="F370" s="200"/>
    </row>
    <row r="371" customHeight="1" spans="1:6">
      <c r="A371"/>
      <c r="B371" s="200"/>
      <c r="C371"/>
      <c r="D371"/>
      <c r="E371"/>
      <c r="F371" s="200"/>
    </row>
    <row r="372" customHeight="1" spans="1:6">
      <c r="A372"/>
      <c r="B372" s="200"/>
      <c r="C372"/>
      <c r="D372"/>
      <c r="E372"/>
      <c r="F372" s="200"/>
    </row>
    <row r="373" customHeight="1" spans="1:6">
      <c r="A373"/>
      <c r="B373" s="200"/>
      <c r="C373"/>
      <c r="D373"/>
      <c r="E373"/>
      <c r="F373" s="200"/>
    </row>
    <row r="374" customHeight="1" spans="1:6">
      <c r="A374"/>
      <c r="B374" s="200"/>
      <c r="C374"/>
      <c r="D374"/>
      <c r="E374"/>
      <c r="F374" s="200"/>
    </row>
    <row r="375" customHeight="1" spans="1:6">
      <c r="A375"/>
      <c r="B375" s="200"/>
      <c r="C375"/>
      <c r="D375"/>
      <c r="E375"/>
      <c r="F375" s="200"/>
    </row>
    <row r="376" customHeight="1" spans="1:6">
      <c r="A376"/>
      <c r="B376" s="200"/>
      <c r="C376"/>
      <c r="D376"/>
      <c r="E376"/>
      <c r="F376" s="200"/>
    </row>
    <row r="377" customHeight="1" spans="1:6">
      <c r="A377"/>
      <c r="B377" s="200"/>
      <c r="C377"/>
      <c r="D377"/>
      <c r="E377"/>
      <c r="F377" s="200"/>
    </row>
    <row r="378" customHeight="1" spans="1:6">
      <c r="A378"/>
      <c r="B378" s="200"/>
      <c r="C378"/>
      <c r="D378"/>
      <c r="E378"/>
      <c r="F378" s="200"/>
    </row>
    <row r="379" customHeight="1" spans="1:6">
      <c r="A379"/>
      <c r="B379" s="200"/>
      <c r="C379"/>
      <c r="D379"/>
      <c r="E379"/>
      <c r="F379" s="200"/>
    </row>
    <row r="380" customHeight="1" spans="1:6">
      <c r="A380"/>
      <c r="B380" s="200"/>
      <c r="C380"/>
      <c r="D380"/>
      <c r="E380"/>
      <c r="F380" s="200"/>
    </row>
    <row r="381" customHeight="1" spans="1:6">
      <c r="A381"/>
      <c r="B381" s="200"/>
      <c r="C381"/>
      <c r="D381"/>
      <c r="E381"/>
      <c r="F381" s="200"/>
    </row>
    <row r="382" customHeight="1" spans="1:6">
      <c r="A382"/>
      <c r="B382" s="200"/>
      <c r="C382"/>
      <c r="D382"/>
      <c r="E382"/>
      <c r="F382" s="200"/>
    </row>
    <row r="383" customHeight="1" spans="1:6">
      <c r="A383"/>
      <c r="B383" s="200"/>
      <c r="C383"/>
      <c r="D383"/>
      <c r="E383"/>
      <c r="F383" s="200"/>
    </row>
    <row r="384" customHeight="1" spans="1:6">
      <c r="A384"/>
      <c r="B384" s="200"/>
      <c r="C384"/>
      <c r="D384"/>
      <c r="E384"/>
      <c r="F384" s="200"/>
    </row>
    <row r="385" customHeight="1" spans="1:6">
      <c r="A385"/>
      <c r="B385" s="200"/>
      <c r="C385"/>
      <c r="D385"/>
      <c r="E385"/>
      <c r="F385" s="200"/>
    </row>
    <row r="386" customHeight="1" spans="1:6">
      <c r="A386"/>
      <c r="B386" s="200"/>
      <c r="C386"/>
      <c r="D386"/>
      <c r="E386"/>
      <c r="F386" s="200"/>
    </row>
    <row r="387" customHeight="1" spans="1:6">
      <c r="A387"/>
      <c r="B387" s="200"/>
      <c r="C387"/>
      <c r="D387"/>
      <c r="E387"/>
      <c r="F387" s="200"/>
    </row>
    <row r="388" customHeight="1" spans="1:6">
      <c r="A388"/>
      <c r="B388" s="200"/>
      <c r="C388"/>
      <c r="D388"/>
      <c r="E388"/>
      <c r="F388" s="200"/>
    </row>
    <row r="389" customHeight="1" spans="1:6">
      <c r="A389"/>
      <c r="B389" s="200"/>
      <c r="C389"/>
      <c r="D389"/>
      <c r="E389"/>
      <c r="F389" s="200"/>
    </row>
    <row r="390" customHeight="1" spans="1:6">
      <c r="A390"/>
      <c r="B390" s="200"/>
      <c r="C390"/>
      <c r="D390"/>
      <c r="E390"/>
      <c r="F390" s="200"/>
    </row>
    <row r="391" customHeight="1" spans="1:6">
      <c r="A391"/>
      <c r="B391" s="200"/>
      <c r="C391"/>
      <c r="D391"/>
      <c r="E391"/>
      <c r="F391" s="200"/>
    </row>
    <row r="392" customHeight="1" spans="1:6">
      <c r="A392"/>
      <c r="B392" s="200"/>
      <c r="C392"/>
      <c r="D392"/>
      <c r="E392"/>
      <c r="F392" s="200"/>
    </row>
    <row r="393" customHeight="1" spans="1:6">
      <c r="A393"/>
      <c r="B393" s="200"/>
      <c r="C393"/>
      <c r="D393"/>
      <c r="E393"/>
      <c r="F393" s="200"/>
    </row>
    <row r="394" customHeight="1" spans="1:6">
      <c r="A394"/>
      <c r="B394" s="200"/>
      <c r="C394"/>
      <c r="D394"/>
      <c r="E394"/>
      <c r="F394" s="200"/>
    </row>
    <row r="395" customHeight="1" spans="1:6">
      <c r="A395"/>
      <c r="B395" s="200"/>
      <c r="C395"/>
      <c r="D395"/>
      <c r="E395"/>
      <c r="F395" s="200"/>
    </row>
    <row r="396" customHeight="1" spans="1:6">
      <c r="A396"/>
      <c r="B396" s="200"/>
      <c r="C396"/>
      <c r="D396"/>
      <c r="E396"/>
      <c r="F396" s="200"/>
    </row>
    <row r="397" customHeight="1" spans="1:6">
      <c r="A397"/>
      <c r="B397" s="200"/>
      <c r="C397"/>
      <c r="D397"/>
      <c r="E397"/>
      <c r="F397" s="200"/>
    </row>
    <row r="398" customHeight="1" spans="1:6">
      <c r="A398"/>
      <c r="B398" s="200"/>
      <c r="C398"/>
      <c r="D398"/>
      <c r="E398"/>
      <c r="F398" s="200"/>
    </row>
    <row r="399" customHeight="1" spans="1:6">
      <c r="A399"/>
      <c r="B399" s="200"/>
      <c r="C399"/>
      <c r="D399"/>
      <c r="E399"/>
      <c r="F399" s="200"/>
    </row>
    <row r="400" customHeight="1" spans="1:6">
      <c r="A400"/>
      <c r="B400" s="201"/>
      <c r="C400"/>
      <c r="D400"/>
      <c r="E400"/>
      <c r="F400" s="201"/>
    </row>
    <row r="401" customHeight="1" spans="1:6">
      <c r="A401"/>
      <c r="B401" s="201"/>
      <c r="C401"/>
      <c r="D401"/>
      <c r="E401"/>
      <c r="F401" s="201"/>
    </row>
    <row r="402" customHeight="1" spans="1:6">
      <c r="A402"/>
      <c r="B402" s="201"/>
      <c r="C402"/>
      <c r="D402"/>
      <c r="E402"/>
      <c r="F402" s="201"/>
    </row>
    <row r="403" customHeight="1" spans="1:6">
      <c r="A403"/>
      <c r="B403" s="201"/>
      <c r="C403"/>
      <c r="D403"/>
      <c r="E403"/>
      <c r="F403" s="201"/>
    </row>
    <row r="404" customHeight="1" spans="1:6">
      <c r="A404"/>
      <c r="B404" s="201"/>
      <c r="C404"/>
      <c r="D404"/>
      <c r="E404"/>
      <c r="F404" s="201"/>
    </row>
    <row r="405" customHeight="1" spans="1:6">
      <c r="A405"/>
      <c r="B405" s="201"/>
      <c r="C405"/>
      <c r="D405"/>
      <c r="E405"/>
      <c r="F405" s="201"/>
    </row>
    <row r="406" customHeight="1" spans="1:6">
      <c r="A406"/>
      <c r="B406" s="201"/>
      <c r="C406"/>
      <c r="D406"/>
      <c r="E406"/>
      <c r="F406" s="201"/>
    </row>
    <row r="407" customHeight="1" spans="1:6">
      <c r="A407"/>
      <c r="B407" s="201"/>
      <c r="C407"/>
      <c r="D407"/>
      <c r="E407"/>
      <c r="F407" s="201"/>
    </row>
    <row r="408" customHeight="1" spans="1:6">
      <c r="A408"/>
      <c r="B408" s="201"/>
      <c r="C408"/>
      <c r="D408"/>
      <c r="E408"/>
      <c r="F408" s="201"/>
    </row>
    <row r="409" customHeight="1" spans="1:6">
      <c r="A409"/>
      <c r="B409" s="201"/>
      <c r="C409"/>
      <c r="D409"/>
      <c r="E409"/>
      <c r="F409" s="201"/>
    </row>
    <row r="410" customHeight="1" spans="1:6">
      <c r="A410"/>
      <c r="B410" s="201"/>
      <c r="C410"/>
      <c r="D410"/>
      <c r="E410"/>
      <c r="F410" s="201"/>
    </row>
    <row r="411" customHeight="1" spans="1:6">
      <c r="A411"/>
      <c r="B411" s="201"/>
      <c r="C411"/>
      <c r="D411"/>
      <c r="E411"/>
      <c r="F411" s="201"/>
    </row>
    <row r="412" customHeight="1" spans="1:6">
      <c r="A412"/>
      <c r="B412" s="201"/>
      <c r="C412"/>
      <c r="D412"/>
      <c r="E412"/>
      <c r="F412" s="201"/>
    </row>
    <row r="413" customHeight="1" spans="1:6">
      <c r="A413"/>
      <c r="B413" s="201"/>
      <c r="C413"/>
      <c r="D413"/>
      <c r="E413"/>
      <c r="F413" s="201"/>
    </row>
    <row r="414" customHeight="1" spans="1:6">
      <c r="A414"/>
      <c r="B414" s="201"/>
      <c r="C414"/>
      <c r="D414"/>
      <c r="E414"/>
      <c r="F414" s="201"/>
    </row>
    <row r="415" customHeight="1" spans="1:6">
      <c r="A415"/>
      <c r="B415" s="201"/>
      <c r="C415"/>
      <c r="D415"/>
      <c r="E415"/>
      <c r="F415" s="201"/>
    </row>
    <row r="416" customHeight="1" spans="1:6">
      <c r="A416"/>
      <c r="B416" s="201"/>
      <c r="C416"/>
      <c r="D416"/>
      <c r="E416"/>
      <c r="F416" s="201"/>
    </row>
    <row r="417" customHeight="1" spans="1:6">
      <c r="A417"/>
      <c r="B417" s="201"/>
      <c r="C417"/>
      <c r="D417"/>
      <c r="E417"/>
      <c r="F417" s="201"/>
    </row>
    <row r="418" customHeight="1" spans="1:6">
      <c r="A418"/>
      <c r="B418" s="201"/>
      <c r="C418"/>
      <c r="D418"/>
      <c r="E418"/>
      <c r="F418" s="201"/>
    </row>
    <row r="419" customHeight="1" spans="1:6">
      <c r="A419"/>
      <c r="B419" s="201"/>
      <c r="C419"/>
      <c r="D419"/>
      <c r="E419"/>
      <c r="F419" s="201"/>
    </row>
    <row r="420" customHeight="1" spans="1:6">
      <c r="A420"/>
      <c r="B420" s="201"/>
      <c r="C420"/>
      <c r="D420"/>
      <c r="E420"/>
      <c r="F420" s="201"/>
    </row>
    <row r="421" customHeight="1" spans="1:6">
      <c r="A421"/>
      <c r="B421" s="201"/>
      <c r="C421"/>
      <c r="D421"/>
      <c r="E421"/>
      <c r="F421" s="201"/>
    </row>
    <row r="422" customHeight="1" spans="1:6">
      <c r="A422"/>
      <c r="B422" s="201"/>
      <c r="C422"/>
      <c r="D422"/>
      <c r="E422"/>
      <c r="F422" s="201"/>
    </row>
    <row r="423" customHeight="1" spans="1:6">
      <c r="A423"/>
      <c r="B423" s="201"/>
      <c r="C423"/>
      <c r="D423"/>
      <c r="E423"/>
      <c r="F423" s="201"/>
    </row>
    <row r="424" customHeight="1" spans="1:6">
      <c r="A424"/>
      <c r="B424" s="201"/>
      <c r="C424"/>
      <c r="D424"/>
      <c r="E424"/>
      <c r="F424" s="201"/>
    </row>
    <row r="425" customHeight="1" spans="1:6">
      <c r="A425"/>
      <c r="B425" s="201"/>
      <c r="C425"/>
      <c r="D425"/>
      <c r="E425"/>
      <c r="F425" s="201"/>
    </row>
    <row r="426" customHeight="1" spans="1:6">
      <c r="A426"/>
      <c r="B426" s="201"/>
      <c r="C426"/>
      <c r="D426"/>
      <c r="E426"/>
      <c r="F426" s="201"/>
    </row>
    <row r="427" customHeight="1" spans="1:6">
      <c r="A427"/>
      <c r="B427" s="201"/>
      <c r="C427"/>
      <c r="D427"/>
      <c r="E427"/>
      <c r="F427" s="201"/>
    </row>
    <row r="428" customHeight="1" spans="1:6">
      <c r="A428"/>
      <c r="B428" s="201"/>
      <c r="C428"/>
      <c r="D428"/>
      <c r="E428"/>
      <c r="F428" s="201"/>
    </row>
    <row r="429" customHeight="1" spans="1:6">
      <c r="A429"/>
      <c r="B429" s="201"/>
      <c r="C429"/>
      <c r="D429"/>
      <c r="E429"/>
      <c r="F429" s="201"/>
    </row>
    <row r="430" customHeight="1" spans="1:6">
      <c r="A430"/>
      <c r="B430" s="201"/>
      <c r="C430"/>
      <c r="D430"/>
      <c r="E430"/>
      <c r="F430" s="201"/>
    </row>
    <row r="431" customHeight="1" spans="1:6">
      <c r="A431"/>
      <c r="B431" s="201"/>
      <c r="C431"/>
      <c r="D431"/>
      <c r="E431"/>
      <c r="F431" s="201"/>
    </row>
    <row r="432" customHeight="1" spans="1:6">
      <c r="A432"/>
      <c r="B432" s="201"/>
      <c r="C432"/>
      <c r="D432"/>
      <c r="E432"/>
      <c r="F432" s="201"/>
    </row>
    <row r="433" customHeight="1" spans="1:6">
      <c r="A433"/>
      <c r="B433" s="201"/>
      <c r="C433"/>
      <c r="D433"/>
      <c r="E433"/>
      <c r="F433" s="201"/>
    </row>
    <row r="434" customHeight="1" spans="1:6">
      <c r="A434"/>
      <c r="B434" s="201"/>
      <c r="C434"/>
      <c r="D434"/>
      <c r="E434"/>
      <c r="F434" s="201"/>
    </row>
    <row r="435" customHeight="1" spans="1:6">
      <c r="A435"/>
      <c r="B435" s="201"/>
      <c r="C435"/>
      <c r="D435"/>
      <c r="E435"/>
      <c r="F435" s="201"/>
    </row>
    <row r="436" customHeight="1" spans="1:6">
      <c r="A436"/>
      <c r="B436" s="201"/>
      <c r="C436"/>
      <c r="D436"/>
      <c r="E436"/>
      <c r="F436" s="201"/>
    </row>
    <row r="437" customHeight="1" spans="1:6">
      <c r="A437"/>
      <c r="B437" s="201"/>
      <c r="C437"/>
      <c r="D437"/>
      <c r="E437"/>
      <c r="F437" s="201"/>
    </row>
    <row r="438" customHeight="1" spans="1:6">
      <c r="A438"/>
      <c r="B438" s="201"/>
      <c r="C438"/>
      <c r="D438"/>
      <c r="E438"/>
      <c r="F438" s="201"/>
    </row>
    <row r="439" customHeight="1" spans="1:6">
      <c r="A439"/>
      <c r="B439" s="201"/>
      <c r="C439"/>
      <c r="D439"/>
      <c r="E439"/>
      <c r="F439" s="201"/>
    </row>
    <row r="440" customHeight="1" spans="1:6">
      <c r="A440"/>
      <c r="B440" s="201"/>
      <c r="C440"/>
      <c r="D440"/>
      <c r="E440"/>
      <c r="F440" s="201"/>
    </row>
    <row r="441" customHeight="1" spans="1:6">
      <c r="A441"/>
      <c r="B441" s="201"/>
      <c r="C441"/>
      <c r="D441"/>
      <c r="E441"/>
      <c r="F441" s="201"/>
    </row>
    <row r="442" customHeight="1" spans="1:6">
      <c r="A442"/>
      <c r="B442" s="201"/>
      <c r="C442"/>
      <c r="D442"/>
      <c r="E442"/>
      <c r="F442" s="201"/>
    </row>
    <row r="443" customHeight="1" spans="1:6">
      <c r="A443"/>
      <c r="B443" s="201"/>
      <c r="C443"/>
      <c r="D443"/>
      <c r="E443"/>
      <c r="F443" s="201"/>
    </row>
    <row r="444" customHeight="1" spans="1:6">
      <c r="A444"/>
      <c r="B444" s="201"/>
      <c r="C444"/>
      <c r="D444"/>
      <c r="E444"/>
      <c r="F444" s="201"/>
    </row>
    <row r="445" customHeight="1" spans="1:6">
      <c r="A445"/>
      <c r="B445" s="201"/>
      <c r="C445"/>
      <c r="D445"/>
      <c r="E445"/>
      <c r="F445" s="201"/>
    </row>
    <row r="446" customHeight="1" spans="1:6">
      <c r="A446"/>
      <c r="B446" s="201"/>
      <c r="C446"/>
      <c r="D446"/>
      <c r="E446"/>
      <c r="F446" s="201"/>
    </row>
    <row r="447" customHeight="1" spans="1:6">
      <c r="A447"/>
      <c r="B447" s="201"/>
      <c r="C447"/>
      <c r="D447"/>
      <c r="E447"/>
      <c r="F447" s="201"/>
    </row>
    <row r="448" customHeight="1" spans="1:6">
      <c r="A448"/>
      <c r="B448" s="201"/>
      <c r="C448"/>
      <c r="D448"/>
      <c r="E448"/>
      <c r="F448" s="201"/>
    </row>
    <row r="449" customHeight="1" spans="1:6">
      <c r="A449"/>
      <c r="B449" s="201"/>
      <c r="C449"/>
      <c r="D449"/>
      <c r="E449"/>
      <c r="F449" s="201"/>
    </row>
    <row r="450" customHeight="1" spans="1:6">
      <c r="A450"/>
      <c r="B450" s="201"/>
      <c r="C450"/>
      <c r="D450"/>
      <c r="E450"/>
      <c r="F450" s="201"/>
    </row>
    <row r="451" customHeight="1" spans="1:6">
      <c r="A451"/>
      <c r="B451" s="201"/>
      <c r="C451"/>
      <c r="D451"/>
      <c r="E451"/>
      <c r="F451" s="201"/>
    </row>
    <row r="452" customHeight="1" spans="1:6">
      <c r="A452"/>
      <c r="B452" s="201"/>
      <c r="C452"/>
      <c r="D452"/>
      <c r="E452"/>
      <c r="F452" s="201"/>
    </row>
    <row r="453" customHeight="1" spans="1:6">
      <c r="A453"/>
      <c r="B453" s="201"/>
      <c r="C453"/>
      <c r="D453"/>
      <c r="E453"/>
      <c r="F453" s="201"/>
    </row>
    <row r="454" customHeight="1" spans="1:6">
      <c r="A454"/>
      <c r="B454" s="201"/>
      <c r="C454"/>
      <c r="D454"/>
      <c r="E454"/>
      <c r="F454" s="201"/>
    </row>
    <row r="455" customHeight="1" spans="1:6">
      <c r="A455"/>
      <c r="B455" s="201"/>
      <c r="C455"/>
      <c r="D455"/>
      <c r="E455"/>
      <c r="F455" s="201"/>
    </row>
    <row r="456" customHeight="1" spans="1:6">
      <c r="A456"/>
      <c r="B456" s="201"/>
      <c r="C456"/>
      <c r="D456"/>
      <c r="E456"/>
      <c r="F456" s="201"/>
    </row>
    <row r="457" customHeight="1" spans="1:6">
      <c r="A457"/>
      <c r="B457" s="201"/>
      <c r="C457"/>
      <c r="D457"/>
      <c r="E457"/>
      <c r="F457" s="201"/>
    </row>
    <row r="458" customHeight="1" spans="1:6">
      <c r="A458"/>
      <c r="B458" s="201"/>
      <c r="C458"/>
      <c r="D458"/>
      <c r="E458"/>
      <c r="F458" s="201"/>
    </row>
    <row r="459" customHeight="1" spans="1:6">
      <c r="A459"/>
      <c r="B459" s="201"/>
      <c r="C459"/>
      <c r="D459"/>
      <c r="E459"/>
      <c r="F459" s="201"/>
    </row>
    <row r="460" customHeight="1" spans="1:6">
      <c r="A460"/>
      <c r="B460" s="201"/>
      <c r="C460"/>
      <c r="D460"/>
      <c r="E460"/>
      <c r="F460" s="201"/>
    </row>
    <row r="461" customHeight="1" spans="1:6">
      <c r="A461"/>
      <c r="B461" s="201"/>
      <c r="C461"/>
      <c r="D461"/>
      <c r="E461"/>
      <c r="F461" s="201"/>
    </row>
    <row r="462" customHeight="1" spans="1:6">
      <c r="A462"/>
      <c r="B462" s="201"/>
      <c r="C462"/>
      <c r="D462"/>
      <c r="E462"/>
      <c r="F462" s="201"/>
    </row>
    <row r="463" customHeight="1" spans="1:6">
      <c r="A463"/>
      <c r="B463" s="201"/>
      <c r="C463"/>
      <c r="D463"/>
      <c r="E463"/>
      <c r="F463" s="201"/>
    </row>
    <row r="464" customHeight="1" spans="1:6">
      <c r="A464"/>
      <c r="B464" s="201"/>
      <c r="C464"/>
      <c r="D464"/>
      <c r="E464"/>
      <c r="F464" s="201"/>
    </row>
    <row r="465" customHeight="1" spans="1:6">
      <c r="A465"/>
      <c r="B465" s="201"/>
      <c r="C465"/>
      <c r="D465"/>
      <c r="E465"/>
      <c r="F465" s="201"/>
    </row>
    <row r="466" customHeight="1" spans="1:6">
      <c r="A466"/>
      <c r="B466" s="201"/>
      <c r="C466"/>
      <c r="D466"/>
      <c r="E466"/>
      <c r="F466" s="201"/>
    </row>
    <row r="467" customHeight="1" spans="1:6">
      <c r="A467"/>
      <c r="B467" s="201"/>
      <c r="C467"/>
      <c r="D467"/>
      <c r="E467"/>
      <c r="F467" s="201"/>
    </row>
    <row r="468" customHeight="1" spans="1:6">
      <c r="A468"/>
      <c r="B468" s="201"/>
      <c r="C468"/>
      <c r="D468"/>
      <c r="E468"/>
      <c r="F468" s="201"/>
    </row>
    <row r="469" customHeight="1" spans="1:6">
      <c r="A469"/>
      <c r="B469" s="201"/>
      <c r="C469"/>
      <c r="D469"/>
      <c r="E469"/>
      <c r="F469" s="201"/>
    </row>
    <row r="470" customHeight="1" spans="1:6">
      <c r="A470"/>
      <c r="B470" s="201"/>
      <c r="C470"/>
      <c r="D470"/>
      <c r="E470"/>
      <c r="F470" s="201"/>
    </row>
    <row r="471" customHeight="1" spans="1:6">
      <c r="A471"/>
      <c r="B471" s="201"/>
      <c r="C471"/>
      <c r="D471"/>
      <c r="E471"/>
      <c r="F471" s="201"/>
    </row>
    <row r="472" customHeight="1" spans="1:6">
      <c r="A472"/>
      <c r="B472" s="201"/>
      <c r="C472"/>
      <c r="D472"/>
      <c r="E472"/>
      <c r="F472" s="201"/>
    </row>
    <row r="473" customHeight="1" spans="1:6">
      <c r="A473"/>
      <c r="B473" s="201"/>
      <c r="C473"/>
      <c r="D473"/>
      <c r="E473"/>
      <c r="F473" s="201"/>
    </row>
    <row r="474" customHeight="1" spans="1:6">
      <c r="A474"/>
      <c r="B474" s="201"/>
      <c r="C474"/>
      <c r="D474"/>
      <c r="E474"/>
      <c r="F474" s="201"/>
    </row>
    <row r="475" customHeight="1" spans="1:6">
      <c r="A475"/>
      <c r="B475" s="201"/>
      <c r="C475"/>
      <c r="D475"/>
      <c r="E475"/>
      <c r="F475" s="201"/>
    </row>
    <row r="476" customHeight="1" spans="1:6">
      <c r="A476"/>
      <c r="B476" s="201"/>
      <c r="C476"/>
      <c r="D476"/>
      <c r="E476"/>
      <c r="F476" s="201"/>
    </row>
    <row r="477" customHeight="1" spans="1:6">
      <c r="A477"/>
      <c r="B477" s="201"/>
      <c r="C477"/>
      <c r="D477"/>
      <c r="E477"/>
      <c r="F477" s="201"/>
    </row>
    <row r="478" customHeight="1" spans="1:6">
      <c r="A478"/>
      <c r="B478" s="201"/>
      <c r="C478"/>
      <c r="D478"/>
      <c r="E478"/>
      <c r="F478" s="201"/>
    </row>
    <row r="479" customHeight="1" spans="1:6">
      <c r="A479"/>
      <c r="B479" s="201"/>
      <c r="C479"/>
      <c r="D479"/>
      <c r="E479"/>
      <c r="F479" s="201"/>
    </row>
    <row r="480" customHeight="1" spans="1:6">
      <c r="A480"/>
      <c r="B480" s="201"/>
      <c r="C480"/>
      <c r="D480"/>
      <c r="E480"/>
      <c r="F480" s="201"/>
    </row>
    <row r="481" customHeight="1" spans="1:6">
      <c r="A481"/>
      <c r="B481" s="201"/>
      <c r="C481"/>
      <c r="D481"/>
      <c r="E481"/>
      <c r="F481" s="201"/>
    </row>
    <row r="482" customHeight="1" spans="1:6">
      <c r="A482"/>
      <c r="B482" s="201"/>
      <c r="C482"/>
      <c r="D482"/>
      <c r="E482"/>
      <c r="F482" s="201"/>
    </row>
    <row r="483" customHeight="1" spans="1:6">
      <c r="A483"/>
      <c r="B483" s="201"/>
      <c r="C483"/>
      <c r="D483"/>
      <c r="E483"/>
      <c r="F483" s="201"/>
    </row>
    <row r="484" customHeight="1" spans="1:6">
      <c r="A484"/>
      <c r="B484" s="201"/>
      <c r="C484"/>
      <c r="D484"/>
      <c r="E484"/>
      <c r="F484" s="201"/>
    </row>
    <row r="485" customHeight="1" spans="1:6">
      <c r="A485"/>
      <c r="B485" s="201"/>
      <c r="C485"/>
      <c r="D485"/>
      <c r="E485"/>
      <c r="F485" s="201"/>
    </row>
    <row r="486" customHeight="1" spans="1:6">
      <c r="A486"/>
      <c r="B486" s="201"/>
      <c r="C486"/>
      <c r="D486"/>
      <c r="E486"/>
      <c r="F486" s="201"/>
    </row>
    <row r="487" customHeight="1" spans="1:6">
      <c r="A487"/>
      <c r="B487" s="201"/>
      <c r="C487"/>
      <c r="D487"/>
      <c r="E487"/>
      <c r="F487" s="201"/>
    </row>
    <row r="488" customHeight="1" spans="1:6">
      <c r="A488"/>
      <c r="B488" s="201"/>
      <c r="C488"/>
      <c r="D488"/>
      <c r="E488"/>
      <c r="F488" s="201"/>
    </row>
    <row r="489" customHeight="1" spans="1:6">
      <c r="A489"/>
      <c r="B489" s="201"/>
      <c r="C489"/>
      <c r="D489"/>
      <c r="E489"/>
      <c r="F489" s="201"/>
    </row>
    <row r="490" customHeight="1" spans="1:6">
      <c r="A490"/>
      <c r="B490" s="201"/>
      <c r="C490"/>
      <c r="D490"/>
      <c r="E490"/>
      <c r="F490" s="201"/>
    </row>
    <row r="491" customHeight="1" spans="1:6">
      <c r="A491"/>
      <c r="B491" s="201"/>
      <c r="C491"/>
      <c r="D491"/>
      <c r="E491"/>
      <c r="F491" s="201"/>
    </row>
    <row r="492" customHeight="1" spans="1:6">
      <c r="A492"/>
      <c r="B492" s="201"/>
      <c r="C492"/>
      <c r="D492"/>
      <c r="E492"/>
      <c r="F492" s="201"/>
    </row>
    <row r="493" customHeight="1" spans="1:6">
      <c r="A493"/>
      <c r="B493" s="201"/>
      <c r="C493"/>
      <c r="D493"/>
      <c r="E493"/>
      <c r="F493" s="201"/>
    </row>
    <row r="494" customHeight="1" spans="1:6">
      <c r="A494" s="202"/>
      <c r="B494" s="203"/>
      <c r="C494" s="202"/>
      <c r="D494" s="204"/>
      <c r="E494" s="204"/>
      <c r="F494" s="203"/>
    </row>
    <row r="495" customHeight="1" spans="1:6">
      <c r="A495" s="202"/>
      <c r="B495" s="203"/>
      <c r="C495" s="202"/>
      <c r="D495" s="204"/>
      <c r="E495" s="204"/>
      <c r="F495" s="203"/>
    </row>
    <row r="496" customHeight="1" spans="1:6">
      <c r="A496" s="202"/>
      <c r="B496" s="203"/>
      <c r="C496" s="202"/>
      <c r="D496" s="204"/>
      <c r="E496" s="204"/>
      <c r="F496" s="203"/>
    </row>
    <row r="497" customHeight="1" spans="1:6">
      <c r="A497" s="202"/>
      <c r="B497" s="203"/>
      <c r="C497" s="202"/>
      <c r="D497" s="204"/>
      <c r="E497" s="204"/>
      <c r="F497" s="203"/>
    </row>
    <row r="498" customHeight="1" spans="1:6">
      <c r="A498" s="202"/>
      <c r="B498" s="203"/>
      <c r="C498" s="202"/>
      <c r="D498" s="204"/>
      <c r="E498" s="204"/>
      <c r="F498" s="203"/>
    </row>
    <row r="499" customHeight="1" spans="1:6">
      <c r="A499" s="202"/>
      <c r="B499" s="203"/>
      <c r="C499" s="202"/>
      <c r="D499" s="204"/>
      <c r="E499" s="204"/>
      <c r="F499" s="203"/>
    </row>
    <row r="500" customHeight="1" spans="1:6">
      <c r="A500" s="202"/>
      <c r="B500" s="203"/>
      <c r="C500" s="202"/>
      <c r="D500" s="204"/>
      <c r="E500" s="204"/>
      <c r="F500" s="203"/>
    </row>
    <row r="501" customHeight="1" spans="1:6">
      <c r="A501" s="202"/>
      <c r="B501" s="203"/>
      <c r="C501" s="202"/>
      <c r="D501" s="204"/>
      <c r="E501" s="204"/>
      <c r="F501" s="203"/>
    </row>
    <row r="502" customHeight="1" spans="1:6">
      <c r="A502" s="202"/>
      <c r="B502" s="203"/>
      <c r="C502" s="202"/>
      <c r="D502" s="204"/>
      <c r="E502" s="204"/>
      <c r="F502" s="203"/>
    </row>
    <row r="503" customHeight="1" spans="1:6">
      <c r="A503" s="202"/>
      <c r="B503" s="203"/>
      <c r="C503" s="202"/>
      <c r="D503" s="204"/>
      <c r="E503" s="204"/>
      <c r="F503" s="203"/>
    </row>
    <row r="504" customHeight="1" spans="1:6">
      <c r="A504" s="202"/>
      <c r="B504" s="203"/>
      <c r="C504" s="202"/>
      <c r="D504" s="204"/>
      <c r="E504" s="204"/>
      <c r="F504" s="203"/>
    </row>
    <row r="505" customHeight="1" spans="1:6">
      <c r="A505" s="202"/>
      <c r="B505" s="203"/>
      <c r="C505" s="202"/>
      <c r="D505" s="204"/>
      <c r="E505" s="204"/>
      <c r="F505" s="203"/>
    </row>
    <row r="506" customHeight="1" spans="1:6">
      <c r="A506" s="202"/>
      <c r="B506" s="203"/>
      <c r="C506" s="202"/>
      <c r="D506" s="204"/>
      <c r="E506" s="204"/>
      <c r="F506" s="203"/>
    </row>
    <row r="507" customHeight="1" spans="1:6">
      <c r="A507" s="202"/>
      <c r="B507" s="203"/>
      <c r="C507" s="202"/>
      <c r="D507" s="204"/>
      <c r="E507" s="204"/>
      <c r="F507" s="203"/>
    </row>
    <row r="508" customHeight="1" spans="1:6">
      <c r="A508" s="202"/>
      <c r="B508" s="203"/>
      <c r="C508" s="202"/>
      <c r="D508" s="204"/>
      <c r="E508" s="204"/>
      <c r="F508" s="203"/>
    </row>
    <row r="509" customHeight="1" spans="1:6">
      <c r="A509" s="202"/>
      <c r="B509" s="203"/>
      <c r="C509" s="202"/>
      <c r="D509" s="204"/>
      <c r="E509" s="204"/>
      <c r="F509" s="203"/>
    </row>
    <row r="510" customHeight="1" spans="1:6">
      <c r="A510" s="202"/>
      <c r="B510" s="203"/>
      <c r="C510" s="202"/>
      <c r="D510" s="204"/>
      <c r="E510" s="204"/>
      <c r="F510" s="203"/>
    </row>
    <row r="511" customHeight="1" spans="1:6">
      <c r="A511" s="202"/>
      <c r="B511" s="205"/>
      <c r="C511" s="202"/>
      <c r="D511" s="204"/>
      <c r="E511" s="204"/>
      <c r="F511" s="206"/>
    </row>
    <row r="512" customHeight="1" spans="1:6">
      <c r="A512" s="202"/>
      <c r="B512" s="205"/>
      <c r="C512" s="202"/>
      <c r="D512" s="204"/>
      <c r="E512" s="204"/>
      <c r="F512" s="206"/>
    </row>
    <row r="513" customHeight="1" spans="1:6">
      <c r="A513" s="202"/>
      <c r="B513" s="205"/>
      <c r="C513" s="202"/>
      <c r="D513" s="204"/>
      <c r="E513" s="204"/>
      <c r="F513" s="206"/>
    </row>
    <row r="514" customHeight="1" spans="1:6">
      <c r="A514" s="202"/>
      <c r="B514" s="205"/>
      <c r="C514" s="202"/>
      <c r="D514" s="204"/>
      <c r="E514" s="204"/>
      <c r="F514" s="206"/>
    </row>
    <row r="515" customHeight="1" spans="1:6">
      <c r="A515" s="202"/>
      <c r="B515" s="205"/>
      <c r="C515" s="202"/>
      <c r="D515" s="204"/>
      <c r="E515" s="204"/>
      <c r="F515" s="206"/>
    </row>
    <row r="516" customHeight="1" spans="1:6">
      <c r="A516" s="202"/>
      <c r="B516" s="205"/>
      <c r="C516" s="202"/>
      <c r="D516" s="204"/>
      <c r="E516" s="204"/>
      <c r="F516" s="206"/>
    </row>
    <row r="517" customHeight="1" spans="1:6">
      <c r="A517" s="202"/>
      <c r="B517" s="205"/>
      <c r="C517" s="202"/>
      <c r="D517" s="204"/>
      <c r="E517" s="204"/>
      <c r="F517" s="206"/>
    </row>
    <row r="518" customHeight="1" spans="1:6">
      <c r="A518" s="202"/>
      <c r="B518" s="205"/>
      <c r="C518" s="202"/>
      <c r="D518" s="204"/>
      <c r="E518" s="204"/>
      <c r="F518" s="206"/>
    </row>
    <row r="519" customHeight="1" spans="1:6">
      <c r="A519" s="202"/>
      <c r="B519" s="205"/>
      <c r="C519" s="202"/>
      <c r="D519" s="204"/>
      <c r="E519" s="204"/>
      <c r="F519" s="206"/>
    </row>
    <row r="520" customHeight="1" spans="1:6">
      <c r="A520" s="202"/>
      <c r="B520" s="205"/>
      <c r="C520" s="202"/>
      <c r="D520" s="204"/>
      <c r="E520" s="204"/>
      <c r="F520" s="206"/>
    </row>
    <row r="521" customHeight="1" spans="1:6">
      <c r="A521" s="202"/>
      <c r="B521" s="205"/>
      <c r="C521" s="202"/>
      <c r="D521" s="204"/>
      <c r="E521" s="204"/>
      <c r="F521" s="206"/>
    </row>
    <row r="522" customHeight="1" spans="1:6">
      <c r="A522" s="202"/>
      <c r="B522" s="205"/>
      <c r="C522" s="202"/>
      <c r="D522" s="204"/>
      <c r="E522" s="204"/>
      <c r="F522" s="206"/>
    </row>
    <row r="523" customHeight="1" spans="1:6">
      <c r="A523" s="202"/>
      <c r="B523" s="205"/>
      <c r="C523" s="202"/>
      <c r="D523" s="204"/>
      <c r="E523" s="204"/>
      <c r="F523" s="206"/>
    </row>
    <row r="524" customHeight="1" spans="1:6">
      <c r="A524" s="202"/>
      <c r="B524" s="205"/>
      <c r="C524" s="202"/>
      <c r="D524" s="204"/>
      <c r="E524" s="204"/>
      <c r="F524" s="206"/>
    </row>
    <row r="525" customHeight="1" spans="1:6">
      <c r="A525" s="202"/>
      <c r="B525" s="205"/>
      <c r="C525" s="202"/>
      <c r="D525" s="204"/>
      <c r="E525" s="204"/>
      <c r="F525" s="206"/>
    </row>
    <row r="526" customHeight="1" spans="1:6">
      <c r="A526" s="202"/>
      <c r="B526" s="205"/>
      <c r="C526" s="202"/>
      <c r="D526" s="204"/>
      <c r="E526" s="204"/>
      <c r="F526" s="206"/>
    </row>
    <row r="527" customHeight="1" spans="1:6">
      <c r="A527" s="202"/>
      <c r="B527" s="205"/>
      <c r="C527" s="202"/>
      <c r="D527" s="204"/>
      <c r="E527" s="204"/>
      <c r="F527" s="206"/>
    </row>
    <row r="528" customHeight="1" spans="1:6">
      <c r="A528" s="202"/>
      <c r="B528" s="205"/>
      <c r="C528" s="202"/>
      <c r="D528" s="204"/>
      <c r="E528" s="204"/>
      <c r="F528" s="206"/>
    </row>
    <row r="529" customHeight="1" spans="1:6">
      <c r="A529" s="202"/>
      <c r="B529" s="205"/>
      <c r="C529" s="202"/>
      <c r="D529" s="204"/>
      <c r="E529" s="204"/>
      <c r="F529" s="206"/>
    </row>
    <row r="530" customHeight="1" spans="1:6">
      <c r="A530" s="202"/>
      <c r="B530" s="205"/>
      <c r="C530" s="202"/>
      <c r="D530" s="204"/>
      <c r="E530" s="204"/>
      <c r="F530" s="206"/>
    </row>
    <row r="531" customHeight="1" spans="1:6">
      <c r="A531" s="207"/>
      <c r="B531" s="206"/>
      <c r="C531" s="207"/>
      <c r="D531" s="208"/>
      <c r="E531" s="208"/>
      <c r="F531" s="206"/>
    </row>
    <row r="532" customHeight="1" spans="1:6">
      <c r="A532" s="207"/>
      <c r="B532" s="206"/>
      <c r="C532" s="207"/>
      <c r="D532" s="208"/>
      <c r="E532" s="208"/>
      <c r="F532" s="206"/>
    </row>
    <row r="533" customHeight="1" spans="1:6">
      <c r="A533" s="207"/>
      <c r="B533" s="206"/>
      <c r="C533" s="207"/>
      <c r="D533" s="208"/>
      <c r="E533" s="208"/>
      <c r="F533" s="206"/>
    </row>
    <row r="534" customHeight="1" spans="1:6">
      <c r="A534" s="207"/>
      <c r="B534" s="206"/>
      <c r="C534" s="207"/>
      <c r="D534" s="208"/>
      <c r="E534" s="208"/>
      <c r="F534" s="206"/>
    </row>
    <row r="535" customHeight="1" spans="1:6">
      <c r="A535" s="207"/>
      <c r="B535" s="206"/>
      <c r="C535" s="207"/>
      <c r="D535" s="208"/>
      <c r="E535" s="208"/>
      <c r="F535" s="206"/>
    </row>
    <row r="536" customHeight="1" spans="1:6">
      <c r="A536" s="207"/>
      <c r="B536" s="206"/>
      <c r="C536" s="207"/>
      <c r="D536" s="208"/>
      <c r="E536" s="208"/>
      <c r="F536" s="206"/>
    </row>
    <row r="537" customHeight="1" spans="1:6">
      <c r="A537" s="207"/>
      <c r="B537" s="206"/>
      <c r="C537" s="207"/>
      <c r="D537" s="208"/>
      <c r="E537" s="208"/>
      <c r="F537" s="206"/>
    </row>
    <row r="538" customHeight="1" spans="1:6">
      <c r="A538" s="207"/>
      <c r="B538" s="206"/>
      <c r="C538" s="207"/>
      <c r="D538" s="208"/>
      <c r="E538" s="208"/>
      <c r="F538" s="206"/>
    </row>
    <row r="539" customHeight="1" spans="1:6">
      <c r="A539" s="207"/>
      <c r="B539" s="206"/>
      <c r="C539" s="207"/>
      <c r="D539" s="208"/>
      <c r="E539" s="208"/>
      <c r="F539" s="206"/>
    </row>
    <row r="540" customHeight="1" spans="1:6">
      <c r="A540" s="207"/>
      <c r="B540" s="206"/>
      <c r="C540" s="207"/>
      <c r="D540" s="208"/>
      <c r="E540" s="208"/>
      <c r="F540" s="206"/>
    </row>
    <row r="541" customHeight="1" spans="1:6">
      <c r="A541" s="207"/>
      <c r="B541" s="206"/>
      <c r="C541" s="207"/>
      <c r="D541" s="208"/>
      <c r="E541" s="208"/>
      <c r="F541" s="206"/>
    </row>
    <row r="542" customHeight="1" spans="1:6">
      <c r="A542" s="207"/>
      <c r="B542" s="206"/>
      <c r="C542" s="207"/>
      <c r="D542" s="208"/>
      <c r="E542" s="208"/>
      <c r="F542" s="206"/>
    </row>
    <row r="543" customHeight="1" spans="1:6">
      <c r="A543" s="207"/>
      <c r="B543" s="206"/>
      <c r="C543" s="207"/>
      <c r="D543" s="208"/>
      <c r="E543" s="208"/>
      <c r="F543" s="206"/>
    </row>
    <row r="544" customHeight="1" spans="1:6">
      <c r="A544" s="207"/>
      <c r="B544" s="206"/>
      <c r="C544" s="207"/>
      <c r="D544" s="208"/>
      <c r="E544" s="208"/>
      <c r="F544" s="206"/>
    </row>
    <row r="545" customHeight="1" spans="1:6">
      <c r="A545" s="207"/>
      <c r="B545" s="206"/>
      <c r="C545" s="207"/>
      <c r="D545" s="208"/>
      <c r="E545" s="208"/>
      <c r="F545" s="206"/>
    </row>
    <row r="546" customHeight="1" spans="1:6">
      <c r="A546" s="207"/>
      <c r="B546" s="206"/>
      <c r="C546" s="207"/>
      <c r="D546" s="208"/>
      <c r="E546" s="208"/>
      <c r="F546" s="206"/>
    </row>
    <row r="547" customHeight="1" spans="1:6">
      <c r="A547" s="207"/>
      <c r="B547" s="206"/>
      <c r="C547" s="207"/>
      <c r="D547" s="208"/>
      <c r="E547" s="208"/>
      <c r="F547" s="206"/>
    </row>
    <row r="548" customHeight="1" spans="1:6">
      <c r="A548" s="207"/>
      <c r="B548" s="206"/>
      <c r="C548" s="207"/>
      <c r="D548" s="208"/>
      <c r="E548" s="208"/>
      <c r="F548" s="206"/>
    </row>
    <row r="549" customHeight="1" spans="1:6">
      <c r="A549" s="207"/>
      <c r="B549" s="206"/>
      <c r="C549" s="207"/>
      <c r="D549" s="208"/>
      <c r="E549" s="208"/>
      <c r="F549" s="206"/>
    </row>
    <row r="550" customHeight="1" spans="1:6">
      <c r="A550" s="207"/>
      <c r="B550" s="206"/>
      <c r="C550" s="207"/>
      <c r="D550" s="208"/>
      <c r="E550" s="208"/>
      <c r="F550" s="206"/>
    </row>
    <row r="551" customHeight="1" spans="1:6">
      <c r="A551" s="207"/>
      <c r="B551" s="206"/>
      <c r="C551" s="207"/>
      <c r="D551" s="208"/>
      <c r="E551" s="208"/>
      <c r="F551" s="206"/>
    </row>
    <row r="552" customHeight="1" spans="1:6">
      <c r="A552" s="207"/>
      <c r="B552" s="206"/>
      <c r="C552" s="207"/>
      <c r="D552" s="208"/>
      <c r="E552" s="208"/>
      <c r="F552" s="206"/>
    </row>
    <row r="553" customHeight="1" spans="1:6">
      <c r="A553" s="207"/>
      <c r="B553" s="206"/>
      <c r="C553" s="207"/>
      <c r="D553" s="208"/>
      <c r="E553" s="208"/>
      <c r="F553" s="206"/>
    </row>
    <row r="554" customHeight="1" spans="1:6">
      <c r="A554" s="207"/>
      <c r="B554" s="206"/>
      <c r="C554" s="207"/>
      <c r="D554" s="208"/>
      <c r="E554" s="208"/>
      <c r="F554" s="206"/>
    </row>
    <row r="555" customHeight="1" spans="1:6">
      <c r="A555" s="207"/>
      <c r="B555" s="206"/>
      <c r="C555" s="207"/>
      <c r="D555" s="208"/>
      <c r="E555" s="208"/>
      <c r="F555" s="206"/>
    </row>
    <row r="556" customHeight="1" spans="1:6">
      <c r="A556" s="207"/>
      <c r="B556" s="206"/>
      <c r="C556" s="207"/>
      <c r="D556" s="208"/>
      <c r="E556" s="208"/>
      <c r="F556" s="206"/>
    </row>
    <row r="557" customHeight="1" spans="1:6">
      <c r="A557" s="207"/>
      <c r="B557" s="206"/>
      <c r="C557" s="207"/>
      <c r="D557" s="208"/>
      <c r="E557" s="208"/>
      <c r="F557" s="206"/>
    </row>
    <row r="558" customHeight="1" spans="1:6">
      <c r="A558" s="207"/>
      <c r="B558" s="206"/>
      <c r="C558" s="207"/>
      <c r="D558" s="208"/>
      <c r="E558" s="208"/>
      <c r="F558" s="206"/>
    </row>
    <row r="559" customHeight="1" spans="1:6">
      <c r="A559" s="207"/>
      <c r="B559" s="206"/>
      <c r="C559" s="207"/>
      <c r="D559" s="208"/>
      <c r="E559" s="208"/>
      <c r="F559" s="206"/>
    </row>
    <row r="560" customHeight="1" spans="1:6">
      <c r="A560" s="207"/>
      <c r="B560" s="206"/>
      <c r="C560" s="207"/>
      <c r="D560" s="208"/>
      <c r="E560" s="208"/>
      <c r="F560" s="206"/>
    </row>
    <row r="561" customHeight="1" spans="1:6">
      <c r="A561" s="207"/>
      <c r="B561" s="206"/>
      <c r="C561" s="207"/>
      <c r="D561" s="208"/>
      <c r="E561" s="208"/>
      <c r="F561" s="206"/>
    </row>
    <row r="562" customHeight="1" spans="1:6">
      <c r="A562" s="207"/>
      <c r="B562" s="206"/>
      <c r="C562" s="207"/>
      <c r="D562" s="208"/>
      <c r="E562" s="208"/>
      <c r="F562" s="206"/>
    </row>
    <row r="563" customHeight="1" spans="1:6">
      <c r="A563" s="207"/>
      <c r="B563" s="206"/>
      <c r="C563" s="207"/>
      <c r="D563" s="208"/>
      <c r="E563" s="208"/>
      <c r="F563" s="206"/>
    </row>
    <row r="564" customHeight="1" spans="1:6">
      <c r="A564" s="207"/>
      <c r="B564" s="206"/>
      <c r="C564" s="207"/>
      <c r="D564" s="208"/>
      <c r="E564" s="208"/>
      <c r="F564" s="206"/>
    </row>
    <row r="565" customHeight="1" spans="1:6">
      <c r="A565" s="207"/>
      <c r="B565" s="206"/>
      <c r="C565" s="207"/>
      <c r="D565" s="208"/>
      <c r="E565" s="208"/>
      <c r="F565" s="206"/>
    </row>
    <row r="566" customHeight="1" spans="1:6">
      <c r="A566" s="207"/>
      <c r="B566" s="206"/>
      <c r="C566" s="207"/>
      <c r="D566" s="208"/>
      <c r="E566" s="208"/>
      <c r="F566" s="206"/>
    </row>
    <row r="567" customHeight="1" spans="1:6">
      <c r="A567" s="207"/>
      <c r="B567" s="206"/>
      <c r="C567" s="207"/>
      <c r="D567" s="208"/>
      <c r="E567" s="208"/>
      <c r="F567" s="206"/>
    </row>
    <row r="568" customHeight="1" spans="1:6">
      <c r="A568" s="207"/>
      <c r="B568" s="206"/>
      <c r="C568" s="207"/>
      <c r="D568" s="208"/>
      <c r="E568" s="208"/>
      <c r="F568" s="206"/>
    </row>
    <row r="569" customHeight="1" spans="1:6">
      <c r="A569" s="207"/>
      <c r="B569" s="206"/>
      <c r="C569" s="207"/>
      <c r="D569" s="208"/>
      <c r="E569" s="208"/>
      <c r="F569" s="206"/>
    </row>
    <row r="570" customHeight="1" spans="1:6">
      <c r="A570" s="207"/>
      <c r="B570" s="206"/>
      <c r="C570" s="207"/>
      <c r="D570" s="208"/>
      <c r="E570" s="208"/>
      <c r="F570" s="206"/>
    </row>
    <row r="571" customHeight="1" spans="1:6">
      <c r="A571" s="207"/>
      <c r="B571" s="206"/>
      <c r="C571" s="207"/>
      <c r="D571" s="208"/>
      <c r="E571" s="208"/>
      <c r="F571" s="206"/>
    </row>
    <row r="572" customHeight="1" spans="1:6">
      <c r="A572" s="207"/>
      <c r="B572" s="206"/>
      <c r="C572" s="207"/>
      <c r="D572" s="208"/>
      <c r="E572" s="208"/>
      <c r="F572" s="206"/>
    </row>
    <row r="573" customHeight="1" spans="1:6">
      <c r="A573" s="207"/>
      <c r="B573" s="206"/>
      <c r="C573" s="207"/>
      <c r="D573" s="208"/>
      <c r="E573" s="208"/>
      <c r="F573" s="206"/>
    </row>
    <row r="574" customHeight="1" spans="1:6">
      <c r="A574" s="207"/>
      <c r="B574" s="206"/>
      <c r="C574" s="207"/>
      <c r="D574" s="208"/>
      <c r="E574" s="208"/>
      <c r="F574" s="206"/>
    </row>
    <row r="575" customHeight="1" spans="1:6">
      <c r="A575" s="207"/>
      <c r="B575" s="206"/>
      <c r="C575" s="207"/>
      <c r="D575" s="208"/>
      <c r="E575" s="208"/>
      <c r="F575" s="206"/>
    </row>
    <row r="576" customHeight="1" spans="1:6">
      <c r="A576" s="207"/>
      <c r="B576" s="206"/>
      <c r="C576" s="207"/>
      <c r="D576" s="208"/>
      <c r="E576" s="208"/>
      <c r="F576" s="206"/>
    </row>
    <row r="577" customHeight="1" spans="1:6">
      <c r="A577" s="207"/>
      <c r="B577" s="206"/>
      <c r="C577" s="207"/>
      <c r="D577" s="208"/>
      <c r="E577" s="208"/>
      <c r="F577" s="206"/>
    </row>
    <row r="578" customHeight="1" spans="1:6">
      <c r="A578" s="207"/>
      <c r="B578" s="206"/>
      <c r="C578" s="207"/>
      <c r="D578" s="208"/>
      <c r="E578" s="208"/>
      <c r="F578" s="206"/>
    </row>
    <row r="579" customHeight="1" spans="1:6">
      <c r="A579" s="207"/>
      <c r="B579" s="206"/>
      <c r="C579" s="207"/>
      <c r="D579" s="208"/>
      <c r="E579" s="208"/>
      <c r="F579" s="206"/>
    </row>
    <row r="580" customHeight="1" spans="1:6">
      <c r="A580" s="207"/>
      <c r="B580" s="206"/>
      <c r="C580" s="207"/>
      <c r="D580" s="208"/>
      <c r="E580" s="208"/>
      <c r="F580" s="206"/>
    </row>
    <row r="581" customHeight="1" spans="1:6">
      <c r="A581" s="207"/>
      <c r="B581" s="206"/>
      <c r="C581" s="207"/>
      <c r="D581" s="208"/>
      <c r="E581" s="208"/>
      <c r="F581" s="206"/>
    </row>
    <row r="582" customHeight="1" spans="1:6">
      <c r="A582" s="207"/>
      <c r="B582" s="206"/>
      <c r="C582" s="207"/>
      <c r="D582" s="208"/>
      <c r="E582" s="208"/>
      <c r="F582" s="206"/>
    </row>
    <row r="583" customHeight="1" spans="1:6">
      <c r="A583" s="207"/>
      <c r="B583" s="206"/>
      <c r="C583" s="207"/>
      <c r="D583" s="208"/>
      <c r="E583" s="208"/>
      <c r="F583" s="206"/>
    </row>
    <row r="584" customHeight="1" spans="1:6">
      <c r="A584" s="207"/>
      <c r="B584" s="206"/>
      <c r="C584" s="207"/>
      <c r="D584" s="208"/>
      <c r="E584" s="208"/>
      <c r="F584" s="206"/>
    </row>
    <row r="585" customHeight="1" spans="1:6">
      <c r="A585" s="207"/>
      <c r="B585" s="206"/>
      <c r="C585" s="207"/>
      <c r="D585" s="208"/>
      <c r="E585" s="208"/>
      <c r="F585" s="206"/>
    </row>
    <row r="586" customHeight="1" spans="1:6">
      <c r="A586" s="207"/>
      <c r="B586" s="206"/>
      <c r="C586" s="207"/>
      <c r="D586" s="208"/>
      <c r="E586" s="208"/>
      <c r="F586" s="206"/>
    </row>
    <row r="587" customHeight="1" spans="1:6">
      <c r="A587" s="207"/>
      <c r="B587" s="206"/>
      <c r="C587" s="207"/>
      <c r="D587" s="208"/>
      <c r="E587" s="208"/>
      <c r="F587" s="206"/>
    </row>
    <row r="588" customHeight="1" spans="1:6">
      <c r="A588" s="207"/>
      <c r="B588" s="206"/>
      <c r="C588" s="207"/>
      <c r="D588" s="208"/>
      <c r="E588" s="208"/>
      <c r="F588" s="206"/>
    </row>
    <row r="589" customHeight="1" spans="1:6">
      <c r="A589" s="207"/>
      <c r="B589" s="206"/>
      <c r="C589" s="207"/>
      <c r="D589" s="208"/>
      <c r="E589" s="208"/>
      <c r="F589" s="206"/>
    </row>
    <row r="590" customHeight="1" spans="1:6">
      <c r="A590" s="207"/>
      <c r="B590" s="206"/>
      <c r="C590" s="207"/>
      <c r="D590" s="208"/>
      <c r="E590" s="208"/>
      <c r="F590" s="206"/>
    </row>
    <row r="591" customHeight="1" spans="1:6">
      <c r="A591" s="207"/>
      <c r="B591" s="206"/>
      <c r="C591" s="207"/>
      <c r="D591" s="208"/>
      <c r="E591" s="208"/>
      <c r="F591" s="206"/>
    </row>
    <row r="592" customHeight="1" spans="1:6">
      <c r="A592" s="207"/>
      <c r="B592" s="206"/>
      <c r="C592" s="207"/>
      <c r="D592" s="208"/>
      <c r="E592" s="208"/>
      <c r="F592" s="206"/>
    </row>
    <row r="593" customHeight="1" spans="1:6">
      <c r="A593" s="207"/>
      <c r="B593" s="206"/>
      <c r="C593" s="207"/>
      <c r="D593" s="208"/>
      <c r="E593" s="208"/>
      <c r="F593" s="206"/>
    </row>
    <row r="594" customHeight="1" spans="1:6">
      <c r="A594" s="207"/>
      <c r="B594" s="206"/>
      <c r="C594" s="207"/>
      <c r="D594" s="208"/>
      <c r="E594" s="208"/>
      <c r="F594" s="206"/>
    </row>
    <row r="595" customHeight="1" spans="1:6">
      <c r="A595" s="207"/>
      <c r="B595" s="206"/>
      <c r="C595" s="207"/>
      <c r="D595" s="208"/>
      <c r="E595" s="208"/>
      <c r="F595" s="206"/>
    </row>
    <row r="596" customHeight="1" spans="1:6">
      <c r="A596" s="207"/>
      <c r="B596" s="206"/>
      <c r="C596" s="207"/>
      <c r="D596" s="208"/>
      <c r="E596" s="208"/>
      <c r="F596" s="206"/>
    </row>
    <row r="597" customHeight="1" spans="1:6">
      <c r="A597" s="207"/>
      <c r="B597" s="206"/>
      <c r="C597" s="207"/>
      <c r="D597" s="208"/>
      <c r="E597" s="208"/>
      <c r="F597" s="206"/>
    </row>
    <row r="598" customHeight="1" spans="1:6">
      <c r="A598" s="207"/>
      <c r="B598" s="206"/>
      <c r="C598" s="207"/>
      <c r="D598" s="208"/>
      <c r="E598" s="208"/>
      <c r="F598" s="206"/>
    </row>
    <row r="599" customHeight="1" spans="1:6">
      <c r="A599" s="207"/>
      <c r="B599" s="206"/>
      <c r="C599" s="207"/>
      <c r="D599" s="208"/>
      <c r="E599" s="208"/>
      <c r="F599" s="206"/>
    </row>
    <row r="600" customHeight="1" spans="1:6">
      <c r="A600" s="207"/>
      <c r="B600" s="206"/>
      <c r="C600" s="207"/>
      <c r="D600" s="208"/>
      <c r="E600" s="208"/>
      <c r="F600" s="206"/>
    </row>
    <row r="601" customHeight="1" spans="1:6">
      <c r="A601" s="207"/>
      <c r="B601" s="206"/>
      <c r="C601" s="207"/>
      <c r="D601" s="208"/>
      <c r="E601" s="208"/>
      <c r="F601" s="206"/>
    </row>
    <row r="602" customHeight="1" spans="1:6">
      <c r="A602" s="207"/>
      <c r="B602" s="206"/>
      <c r="C602" s="207"/>
      <c r="D602" s="208"/>
      <c r="E602" s="208"/>
      <c r="F602" s="206"/>
    </row>
    <row r="603" customHeight="1" spans="1:6">
      <c r="A603" s="207"/>
      <c r="B603" s="206"/>
      <c r="C603" s="207"/>
      <c r="D603" s="208"/>
      <c r="E603" s="208"/>
      <c r="F603" s="206"/>
    </row>
  </sheetData>
  <mergeCells count="24">
    <mergeCell ref="B1:E1"/>
    <mergeCell ref="A43:E43"/>
    <mergeCell ref="A44:E44"/>
    <mergeCell ref="A4:A42"/>
    <mergeCell ref="B4:B7"/>
    <mergeCell ref="B8:B11"/>
    <mergeCell ref="B12:B15"/>
    <mergeCell ref="B16:B18"/>
    <mergeCell ref="B20:B22"/>
    <mergeCell ref="B24:B25"/>
    <mergeCell ref="B26:B32"/>
    <mergeCell ref="B33:B35"/>
    <mergeCell ref="B36:B37"/>
    <mergeCell ref="B39:B41"/>
    <mergeCell ref="C4:C7"/>
    <mergeCell ref="C8:C11"/>
    <mergeCell ref="C12:C15"/>
    <mergeCell ref="C16:C18"/>
    <mergeCell ref="C20:C22"/>
    <mergeCell ref="C24:C25"/>
    <mergeCell ref="C26:C32"/>
    <mergeCell ref="C33:C35"/>
    <mergeCell ref="C36:C37"/>
    <mergeCell ref="C39:C41"/>
  </mergeCells>
  <conditionalFormatting sqref="D2:D1048576">
    <cfRule type="containsText" dxfId="6044" priority="2" operator="between" text="空白">
      <formula>NOT(ISERROR(SEARCH("空白",D2)))</formula>
    </cfRule>
  </conditionalFormatting>
  <conditionalFormatting sqref="E2:E1048576">
    <cfRule type="containsText" dxfId="6044" priority="1" operator="between" text="空白">
      <formula>NOT(ISERROR(SEARCH("空白",E2)))</formula>
    </cfRule>
  </conditionalFormatting>
  <pageMargins left="0.196527777777778" right="0.196527777777778" top="0.196527777777778" bottom="0.196527777777778" header="0.5" footer="0.5"/>
  <pageSetup paperSize="9" scale="9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655"/>
  <sheetViews>
    <sheetView showZeros="0" view="pageBreakPreview" zoomScale="85" zoomScaleNormal="85" topLeftCell="A93" workbookViewId="0">
      <selection activeCell="B47" sqref="B47:E112"/>
    </sheetView>
  </sheetViews>
  <sheetFormatPr defaultColWidth="9" defaultRowHeight="35" customHeight="1"/>
  <cols>
    <col min="1" max="1" width="7.625" style="117" customWidth="1"/>
    <col min="2" max="2" width="23.625" style="117" customWidth="1"/>
    <col min="3" max="3" width="7.75" style="117" customWidth="1"/>
    <col min="4" max="4" width="16.7583333333333" style="117" customWidth="1"/>
    <col min="5" max="5" width="60.625" style="121" customWidth="1"/>
    <col min="6" max="6" width="15.625" style="117" customWidth="1"/>
    <col min="7" max="7" width="9" style="117" hidden="1" customWidth="1"/>
    <col min="8" max="16372" width="9" style="117"/>
    <col min="16373" max="16384" width="37.6416666666667" style="122"/>
  </cols>
  <sheetData>
    <row r="1" customHeight="1" spans="1:6">
      <c r="A1" s="166" t="s">
        <v>0</v>
      </c>
      <c r="B1" s="127"/>
      <c r="C1" s="127"/>
      <c r="D1" s="127"/>
      <c r="E1" s="167"/>
      <c r="F1" s="128">
        <f>分析总表!G1</f>
        <v>45798</v>
      </c>
    </row>
    <row r="2" s="117" customFormat="1" customHeight="1" spans="1:16384">
      <c r="A2" s="168">
        <v>0</v>
      </c>
      <c r="B2" s="168" t="s">
        <v>3</v>
      </c>
      <c r="C2" s="168" t="s">
        <v>4</v>
      </c>
      <c r="D2" s="168" t="s">
        <v>5</v>
      </c>
      <c r="E2" s="168" t="s">
        <v>6</v>
      </c>
      <c r="F2" s="168" t="s">
        <v>7</v>
      </c>
      <c r="XEW2" s="122"/>
      <c r="XEX2" s="122"/>
      <c r="XEY2" s="122"/>
      <c r="XEZ2" s="122"/>
      <c r="XFA2" s="122"/>
      <c r="XFB2" s="122"/>
      <c r="XFC2" s="122"/>
      <c r="XFD2" s="122"/>
    </row>
    <row r="3" s="117" customFormat="1" hidden="1" customHeight="1" spans="1:16384">
      <c r="A3" s="169">
        <f>IF(B3&lt;&gt;"",ROW()-2,"")</f>
        <v>1</v>
      </c>
      <c r="B3" s="134" t="s">
        <v>11</v>
      </c>
      <c r="C3" s="134" t="s">
        <v>12</v>
      </c>
      <c r="D3" s="134">
        <v>20</v>
      </c>
      <c r="E3" s="134"/>
      <c r="F3" s="170" t="s">
        <v>13</v>
      </c>
      <c r="G3" s="129"/>
      <c r="XEW3" s="122"/>
      <c r="XEX3" s="122"/>
      <c r="XEY3" s="122"/>
      <c r="XEZ3" s="122"/>
      <c r="XFA3" s="122"/>
      <c r="XFB3" s="122"/>
      <c r="XFC3" s="122"/>
      <c r="XFD3" s="122"/>
    </row>
    <row r="4" s="117" customFormat="1" hidden="1" customHeight="1" spans="1:16384">
      <c r="A4" s="169">
        <f t="shared" ref="A4:A67" si="0">IF(B4&lt;&gt;"",ROW()-2,"")</f>
        <v>2</v>
      </c>
      <c r="B4" s="134" t="s">
        <v>16</v>
      </c>
      <c r="C4" s="134" t="s">
        <v>12</v>
      </c>
      <c r="D4" s="134">
        <v>85</v>
      </c>
      <c r="E4" s="134"/>
      <c r="F4" s="171"/>
      <c r="G4" s="129"/>
      <c r="XEW4" s="122"/>
      <c r="XEX4" s="122"/>
      <c r="XEY4" s="122"/>
      <c r="XEZ4" s="122"/>
      <c r="XFA4" s="122"/>
      <c r="XFB4" s="122"/>
      <c r="XFC4" s="122"/>
      <c r="XFD4" s="122"/>
    </row>
    <row r="5" s="117" customFormat="1" hidden="1" customHeight="1" spans="1:16384">
      <c r="A5" s="169">
        <f t="shared" si="0"/>
        <v>3</v>
      </c>
      <c r="B5" s="134" t="s">
        <v>18</v>
      </c>
      <c r="C5" s="134" t="s">
        <v>12</v>
      </c>
      <c r="D5" s="134">
        <v>100</v>
      </c>
      <c r="E5" s="134"/>
      <c r="F5" s="171"/>
      <c r="G5" s="129"/>
      <c r="XEW5" s="122"/>
      <c r="XEX5" s="122"/>
      <c r="XEY5" s="122"/>
      <c r="XEZ5" s="122"/>
      <c r="XFA5" s="122"/>
      <c r="XFB5" s="122"/>
      <c r="XFC5" s="122"/>
      <c r="XFD5" s="122"/>
    </row>
    <row r="6" s="117" customFormat="1" hidden="1" customHeight="1" spans="1:16384">
      <c r="A6" s="169">
        <f t="shared" si="0"/>
        <v>4</v>
      </c>
      <c r="B6" s="134" t="s">
        <v>20</v>
      </c>
      <c r="C6" s="134" t="s">
        <v>12</v>
      </c>
      <c r="D6" s="134">
        <v>95</v>
      </c>
      <c r="E6" s="134"/>
      <c r="F6" s="171"/>
      <c r="G6" s="129"/>
      <c r="XEW6" s="122"/>
      <c r="XEX6" s="122"/>
      <c r="XEY6" s="122"/>
      <c r="XEZ6" s="122"/>
      <c r="XFA6" s="122"/>
      <c r="XFB6" s="122"/>
      <c r="XFC6" s="122"/>
      <c r="XFD6" s="122"/>
    </row>
    <row r="7" s="117" customFormat="1" hidden="1" customHeight="1" spans="1:16384">
      <c r="A7" s="169">
        <f t="shared" si="0"/>
        <v>5</v>
      </c>
      <c r="B7" s="134" t="s">
        <v>22</v>
      </c>
      <c r="C7" s="134" t="s">
        <v>12</v>
      </c>
      <c r="D7" s="134">
        <v>25</v>
      </c>
      <c r="E7" s="134"/>
      <c r="F7" s="171"/>
      <c r="G7" s="129"/>
      <c r="XEW7" s="122"/>
      <c r="XEX7" s="122"/>
      <c r="XEY7" s="122"/>
      <c r="XEZ7" s="122"/>
      <c r="XFA7" s="122"/>
      <c r="XFB7" s="122"/>
      <c r="XFC7" s="122"/>
      <c r="XFD7" s="122"/>
    </row>
    <row r="8" s="117" customFormat="1" hidden="1" customHeight="1" spans="1:16384">
      <c r="A8" s="169">
        <f t="shared" si="0"/>
        <v>6</v>
      </c>
      <c r="B8" s="134" t="s">
        <v>23</v>
      </c>
      <c r="C8" s="134" t="s">
        <v>12</v>
      </c>
      <c r="D8" s="134">
        <v>110</v>
      </c>
      <c r="E8" s="134"/>
      <c r="F8" s="171"/>
      <c r="G8" s="129"/>
      <c r="XEW8" s="122"/>
      <c r="XEX8" s="122"/>
      <c r="XEY8" s="122"/>
      <c r="XEZ8" s="122"/>
      <c r="XFA8" s="122"/>
      <c r="XFB8" s="122"/>
      <c r="XFC8" s="122"/>
      <c r="XFD8" s="122"/>
    </row>
    <row r="9" s="117" customFormat="1" hidden="1" customHeight="1" spans="1:16384">
      <c r="A9" s="169">
        <f t="shared" si="0"/>
        <v>7</v>
      </c>
      <c r="B9" s="134" t="s">
        <v>25</v>
      </c>
      <c r="C9" s="134" t="s">
        <v>12</v>
      </c>
      <c r="D9" s="134">
        <v>6</v>
      </c>
      <c r="E9" s="134"/>
      <c r="F9" s="171"/>
      <c r="G9" s="129"/>
      <c r="XEW9" s="122"/>
      <c r="XEX9" s="122"/>
      <c r="XEY9" s="122"/>
      <c r="XEZ9" s="122"/>
      <c r="XFA9" s="122"/>
      <c r="XFB9" s="122"/>
      <c r="XFC9" s="122"/>
      <c r="XFD9" s="122"/>
    </row>
    <row r="10" s="117" customFormat="1" hidden="1" customHeight="1" spans="1:16384">
      <c r="A10" s="169">
        <f t="shared" si="0"/>
        <v>8</v>
      </c>
      <c r="B10" s="134" t="s">
        <v>27</v>
      </c>
      <c r="C10" s="134" t="s">
        <v>12</v>
      </c>
      <c r="D10" s="134">
        <v>50</v>
      </c>
      <c r="E10" s="134"/>
      <c r="F10" s="171"/>
      <c r="G10" s="129"/>
      <c r="XEW10" s="122"/>
      <c r="XEX10" s="122"/>
      <c r="XEY10" s="122"/>
      <c r="XEZ10" s="122"/>
      <c r="XFA10" s="122"/>
      <c r="XFB10" s="122"/>
      <c r="XFC10" s="122"/>
      <c r="XFD10" s="122"/>
    </row>
    <row r="11" s="117" customFormat="1" hidden="1" customHeight="1" spans="1:16384">
      <c r="A11" s="169">
        <f t="shared" si="0"/>
        <v>9</v>
      </c>
      <c r="B11" s="134" t="s">
        <v>29</v>
      </c>
      <c r="C11" s="134" t="s">
        <v>12</v>
      </c>
      <c r="D11" s="134">
        <v>70</v>
      </c>
      <c r="E11" s="134"/>
      <c r="F11" s="171"/>
      <c r="G11" s="129"/>
      <c r="XEW11" s="174"/>
      <c r="XEX11" s="174"/>
      <c r="XEY11" s="174"/>
      <c r="XEZ11" s="174"/>
      <c r="XFA11" s="174"/>
      <c r="XFB11" s="174"/>
      <c r="XFC11" s="174"/>
      <c r="XFD11" s="174"/>
    </row>
    <row r="12" s="117" customFormat="1" hidden="1" customHeight="1" spans="1:16384">
      <c r="A12" s="169">
        <f t="shared" si="0"/>
        <v>10</v>
      </c>
      <c r="B12" s="134" t="s">
        <v>31</v>
      </c>
      <c r="C12" s="134" t="s">
        <v>12</v>
      </c>
      <c r="D12" s="134">
        <v>130</v>
      </c>
      <c r="E12" s="134"/>
      <c r="F12" s="171"/>
      <c r="G12" s="129"/>
      <c r="XEW12" s="122"/>
      <c r="XEX12" s="122"/>
      <c r="XEY12" s="122"/>
      <c r="XEZ12" s="122"/>
      <c r="XFA12" s="122"/>
      <c r="XFB12" s="122"/>
      <c r="XFC12" s="122"/>
      <c r="XFD12" s="122"/>
    </row>
    <row r="13" s="117" customFormat="1" hidden="1" customHeight="1" spans="1:16384">
      <c r="A13" s="169">
        <f t="shared" si="0"/>
        <v>11</v>
      </c>
      <c r="B13" s="134" t="s">
        <v>33</v>
      </c>
      <c r="C13" s="134" t="s">
        <v>12</v>
      </c>
      <c r="D13" s="134">
        <v>110</v>
      </c>
      <c r="E13" s="134"/>
      <c r="F13" s="171"/>
      <c r="G13" s="129"/>
      <c r="XEW13" s="122"/>
      <c r="XEX13" s="122"/>
      <c r="XEY13" s="122"/>
      <c r="XEZ13" s="122"/>
      <c r="XFA13" s="122"/>
      <c r="XFB13" s="122"/>
      <c r="XFC13" s="122"/>
      <c r="XFD13" s="122"/>
    </row>
    <row r="14" s="117" customFormat="1" hidden="1" customHeight="1" spans="1:16384">
      <c r="A14" s="169">
        <f t="shared" si="0"/>
        <v>12</v>
      </c>
      <c r="B14" s="134" t="s">
        <v>35</v>
      </c>
      <c r="C14" s="134" t="s">
        <v>12</v>
      </c>
      <c r="D14" s="134">
        <v>10</v>
      </c>
      <c r="E14" s="134"/>
      <c r="F14" s="171"/>
      <c r="G14" s="129"/>
      <c r="XEW14" s="122"/>
      <c r="XEX14" s="122"/>
      <c r="XEY14" s="122"/>
      <c r="XEZ14" s="122"/>
      <c r="XFA14" s="122"/>
      <c r="XFB14" s="122"/>
      <c r="XFC14" s="122"/>
      <c r="XFD14" s="122"/>
    </row>
    <row r="15" s="117" customFormat="1" hidden="1" customHeight="1" spans="1:16384">
      <c r="A15" s="169">
        <f t="shared" si="0"/>
        <v>13</v>
      </c>
      <c r="B15" s="134" t="s">
        <v>37</v>
      </c>
      <c r="C15" s="134" t="s">
        <v>12</v>
      </c>
      <c r="D15" s="134">
        <v>50</v>
      </c>
      <c r="E15" s="134"/>
      <c r="F15" s="171"/>
      <c r="G15" s="129"/>
      <c r="XEW15" s="122"/>
      <c r="XEX15" s="122"/>
      <c r="XEY15" s="122"/>
      <c r="XEZ15" s="122"/>
      <c r="XFA15" s="122"/>
      <c r="XFB15" s="122"/>
      <c r="XFC15" s="122"/>
      <c r="XFD15" s="122"/>
    </row>
    <row r="16" s="117" customFormat="1" hidden="1" customHeight="1" spans="1:16384">
      <c r="A16" s="169">
        <f t="shared" si="0"/>
        <v>14</v>
      </c>
      <c r="B16" s="134" t="s">
        <v>39</v>
      </c>
      <c r="C16" s="134" t="s">
        <v>12</v>
      </c>
      <c r="D16" s="134">
        <v>55</v>
      </c>
      <c r="E16" s="134"/>
      <c r="F16" s="171"/>
      <c r="G16" s="129"/>
      <c r="XEW16" s="122"/>
      <c r="XEX16" s="122"/>
      <c r="XEY16" s="122"/>
      <c r="XEZ16" s="122"/>
      <c r="XFA16" s="122"/>
      <c r="XFB16" s="122"/>
      <c r="XFC16" s="122"/>
      <c r="XFD16" s="122"/>
    </row>
    <row r="17" s="117" customFormat="1" hidden="1" customHeight="1" spans="1:16384">
      <c r="A17" s="169">
        <f t="shared" si="0"/>
        <v>15</v>
      </c>
      <c r="B17" s="134" t="s">
        <v>41</v>
      </c>
      <c r="C17" s="134" t="s">
        <v>12</v>
      </c>
      <c r="D17" s="134">
        <v>25</v>
      </c>
      <c r="E17" s="134"/>
      <c r="F17" s="171"/>
      <c r="G17" s="129"/>
      <c r="XEW17" s="174"/>
      <c r="XEX17" s="174"/>
      <c r="XEY17" s="174"/>
      <c r="XEZ17" s="174"/>
      <c r="XFA17" s="174"/>
      <c r="XFB17" s="174"/>
      <c r="XFC17" s="174"/>
      <c r="XFD17" s="174"/>
    </row>
    <row r="18" s="117" customFormat="1" hidden="1" customHeight="1" spans="1:16384">
      <c r="A18" s="169">
        <f t="shared" si="0"/>
        <v>16</v>
      </c>
      <c r="B18" s="134" t="s">
        <v>43</v>
      </c>
      <c r="C18" s="134" t="s">
        <v>12</v>
      </c>
      <c r="D18" s="134">
        <v>15</v>
      </c>
      <c r="E18" s="134"/>
      <c r="F18" s="171"/>
      <c r="G18" s="129"/>
      <c r="XEW18" s="122"/>
      <c r="XEX18" s="122"/>
      <c r="XEY18" s="122"/>
      <c r="XEZ18" s="122"/>
      <c r="XFA18" s="122"/>
      <c r="XFB18" s="122"/>
      <c r="XFC18" s="122"/>
      <c r="XFD18" s="122"/>
    </row>
    <row r="19" s="117" customFormat="1" hidden="1" customHeight="1" spans="1:16384">
      <c r="A19" s="169">
        <f t="shared" si="0"/>
        <v>17</v>
      </c>
      <c r="B19" s="134" t="s">
        <v>45</v>
      </c>
      <c r="C19" s="134" t="s">
        <v>12</v>
      </c>
      <c r="D19" s="134">
        <v>5</v>
      </c>
      <c r="E19" s="134"/>
      <c r="F19" s="171"/>
      <c r="G19" s="129"/>
      <c r="XEW19" s="122"/>
      <c r="XEX19" s="122"/>
      <c r="XEY19" s="122"/>
      <c r="XEZ19" s="122"/>
      <c r="XFA19" s="122"/>
      <c r="XFB19" s="122"/>
      <c r="XFC19" s="122"/>
      <c r="XFD19" s="122"/>
    </row>
    <row r="20" s="117" customFormat="1" hidden="1" customHeight="1" spans="1:16384">
      <c r="A20" s="169">
        <f t="shared" si="0"/>
        <v>18</v>
      </c>
      <c r="B20" s="134" t="s">
        <v>47</v>
      </c>
      <c r="C20" s="134" t="s">
        <v>12</v>
      </c>
      <c r="D20" s="134">
        <v>5</v>
      </c>
      <c r="E20" s="134"/>
      <c r="F20" s="171"/>
      <c r="G20" s="129"/>
      <c r="XEW20" s="122"/>
      <c r="XEX20" s="122"/>
      <c r="XEY20" s="122"/>
      <c r="XEZ20" s="122"/>
      <c r="XFA20" s="122"/>
      <c r="XFB20" s="122"/>
      <c r="XFC20" s="122"/>
      <c r="XFD20" s="122"/>
    </row>
    <row r="21" s="117" customFormat="1" hidden="1" customHeight="1" spans="1:16384">
      <c r="A21" s="169">
        <f t="shared" si="0"/>
        <v>19</v>
      </c>
      <c r="B21" s="134" t="s">
        <v>49</v>
      </c>
      <c r="C21" s="134" t="s">
        <v>12</v>
      </c>
      <c r="D21" s="134">
        <v>220</v>
      </c>
      <c r="E21" s="134" t="s">
        <v>50</v>
      </c>
      <c r="F21" s="171"/>
      <c r="G21" s="129"/>
      <c r="XEW21" s="122"/>
      <c r="XEX21" s="122"/>
      <c r="XEY21" s="122"/>
      <c r="XEZ21" s="122"/>
      <c r="XFA21" s="122"/>
      <c r="XFB21" s="122"/>
      <c r="XFC21" s="122"/>
      <c r="XFD21" s="122"/>
    </row>
    <row r="22" s="117" customFormat="1" hidden="1" customHeight="1" spans="1:16384">
      <c r="A22" s="169">
        <f t="shared" si="0"/>
        <v>20</v>
      </c>
      <c r="B22" s="134" t="s">
        <v>52</v>
      </c>
      <c r="C22" s="134" t="s">
        <v>12</v>
      </c>
      <c r="D22" s="134">
        <v>10</v>
      </c>
      <c r="E22" s="134"/>
      <c r="F22" s="171"/>
      <c r="G22" s="129"/>
      <c r="XEW22" s="174"/>
      <c r="XEX22" s="174"/>
      <c r="XEY22" s="174"/>
      <c r="XEZ22" s="174"/>
      <c r="XFA22" s="174"/>
      <c r="XFB22" s="174"/>
      <c r="XFC22" s="174"/>
      <c r="XFD22" s="174"/>
    </row>
    <row r="23" s="117" customFormat="1" hidden="1" customHeight="1" spans="1:16384">
      <c r="A23" s="169">
        <f t="shared" si="0"/>
        <v>21</v>
      </c>
      <c r="B23" s="134" t="s">
        <v>54</v>
      </c>
      <c r="C23" s="134" t="s">
        <v>12</v>
      </c>
      <c r="D23" s="134">
        <v>300</v>
      </c>
      <c r="E23" s="134"/>
      <c r="F23" s="172"/>
      <c r="G23" s="129"/>
      <c r="XEW23" s="122"/>
      <c r="XEX23" s="122"/>
      <c r="XEY23" s="122"/>
      <c r="XEZ23" s="122"/>
      <c r="XFA23" s="122"/>
      <c r="XFB23" s="122"/>
      <c r="XFC23" s="122"/>
      <c r="XFD23" s="122"/>
    </row>
    <row r="24" s="117" customFormat="1" hidden="1" customHeight="1" spans="1:16384">
      <c r="A24" s="169">
        <f t="shared" si="0"/>
        <v>22</v>
      </c>
      <c r="B24" s="134" t="s">
        <v>56</v>
      </c>
      <c r="C24" s="134" t="s">
        <v>12</v>
      </c>
      <c r="D24" s="134">
        <v>75</v>
      </c>
      <c r="E24" s="134"/>
      <c r="F24" s="170" t="s">
        <v>24</v>
      </c>
      <c r="G24" s="129"/>
      <c r="XEW24" s="122"/>
      <c r="XEX24" s="122"/>
      <c r="XEY24" s="122"/>
      <c r="XEZ24" s="122"/>
      <c r="XFA24" s="122"/>
      <c r="XFB24" s="122"/>
      <c r="XFC24" s="122"/>
      <c r="XFD24" s="122"/>
    </row>
    <row r="25" s="117" customFormat="1" hidden="1" customHeight="1" spans="1:16384">
      <c r="A25" s="169">
        <f t="shared" si="0"/>
        <v>23</v>
      </c>
      <c r="B25" s="134" t="s">
        <v>58</v>
      </c>
      <c r="C25" s="134" t="s">
        <v>12</v>
      </c>
      <c r="D25" s="134">
        <v>25</v>
      </c>
      <c r="E25" s="134"/>
      <c r="F25" s="171"/>
      <c r="G25" s="129"/>
      <c r="XEW25" s="174"/>
      <c r="XEX25" s="174"/>
      <c r="XEY25" s="174"/>
      <c r="XEZ25" s="174"/>
      <c r="XFA25" s="174"/>
      <c r="XFB25" s="174"/>
      <c r="XFC25" s="174"/>
      <c r="XFD25" s="174"/>
    </row>
    <row r="26" s="117" customFormat="1" hidden="1" customHeight="1" spans="1:16384">
      <c r="A26" s="169">
        <f t="shared" si="0"/>
        <v>24</v>
      </c>
      <c r="B26" s="134" t="s">
        <v>59</v>
      </c>
      <c r="C26" s="134" t="s">
        <v>12</v>
      </c>
      <c r="D26" s="134">
        <v>90</v>
      </c>
      <c r="E26" s="134"/>
      <c r="F26" s="171"/>
      <c r="G26" s="129"/>
      <c r="XEW26" s="122"/>
      <c r="XEX26" s="122"/>
      <c r="XEY26" s="122"/>
      <c r="XEZ26" s="122"/>
      <c r="XFA26" s="122"/>
      <c r="XFB26" s="122"/>
      <c r="XFC26" s="122"/>
      <c r="XFD26" s="122"/>
    </row>
    <row r="27" s="117" customFormat="1" hidden="1" customHeight="1" spans="1:16384">
      <c r="A27" s="169">
        <f t="shared" si="0"/>
        <v>25</v>
      </c>
      <c r="B27" s="134" t="s">
        <v>62</v>
      </c>
      <c r="C27" s="134" t="s">
        <v>12</v>
      </c>
      <c r="D27" s="134">
        <v>95</v>
      </c>
      <c r="E27" s="134"/>
      <c r="F27" s="171"/>
      <c r="G27" s="129"/>
      <c r="XEW27" s="174"/>
      <c r="XEX27" s="174"/>
      <c r="XEY27" s="174"/>
      <c r="XEZ27" s="174"/>
      <c r="XFA27" s="174"/>
      <c r="XFB27" s="174"/>
      <c r="XFC27" s="174"/>
      <c r="XFD27" s="174"/>
    </row>
    <row r="28" s="117" customFormat="1" hidden="1" customHeight="1" spans="1:16384">
      <c r="A28" s="169">
        <f t="shared" si="0"/>
        <v>26</v>
      </c>
      <c r="B28" s="134" t="s">
        <v>39</v>
      </c>
      <c r="C28" s="134" t="s">
        <v>12</v>
      </c>
      <c r="D28" s="134">
        <v>90</v>
      </c>
      <c r="E28" s="134"/>
      <c r="F28" s="171"/>
      <c r="G28" s="129"/>
      <c r="XEW28" s="122"/>
      <c r="XEX28" s="122"/>
      <c r="XEY28" s="122"/>
      <c r="XEZ28" s="122"/>
      <c r="XFA28" s="122"/>
      <c r="XFB28" s="122"/>
      <c r="XFC28" s="122"/>
      <c r="XFD28" s="122"/>
    </row>
    <row r="29" s="117" customFormat="1" hidden="1" customHeight="1" spans="1:16384">
      <c r="A29" s="169">
        <f t="shared" si="0"/>
        <v>27</v>
      </c>
      <c r="B29" s="134" t="s">
        <v>25</v>
      </c>
      <c r="C29" s="134" t="s">
        <v>12</v>
      </c>
      <c r="D29" s="134">
        <v>3</v>
      </c>
      <c r="E29" s="134"/>
      <c r="F29" s="171"/>
      <c r="G29" s="129"/>
      <c r="XEW29" s="122"/>
      <c r="XEX29" s="122"/>
      <c r="XEY29" s="122"/>
      <c r="XEZ29" s="122"/>
      <c r="XFA29" s="122"/>
      <c r="XFB29" s="122"/>
      <c r="XFC29" s="122"/>
      <c r="XFD29" s="122"/>
    </row>
    <row r="30" s="117" customFormat="1" hidden="1" customHeight="1" spans="1:16384">
      <c r="A30" s="169">
        <f t="shared" si="0"/>
        <v>28</v>
      </c>
      <c r="B30" s="134" t="s">
        <v>41</v>
      </c>
      <c r="C30" s="134" t="s">
        <v>12</v>
      </c>
      <c r="D30" s="134">
        <v>10</v>
      </c>
      <c r="E30" s="134"/>
      <c r="F30" s="171"/>
      <c r="G30" s="129"/>
      <c r="XEW30" s="122"/>
      <c r="XEX30" s="122"/>
      <c r="XEY30" s="122"/>
      <c r="XEZ30" s="122"/>
      <c r="XFA30" s="122"/>
      <c r="XFB30" s="122"/>
      <c r="XFC30" s="122"/>
      <c r="XFD30" s="122"/>
    </row>
    <row r="31" s="117" customFormat="1" hidden="1" customHeight="1" spans="1:16384">
      <c r="A31" s="169">
        <f t="shared" si="0"/>
        <v>29</v>
      </c>
      <c r="B31" s="134" t="s">
        <v>65</v>
      </c>
      <c r="C31" s="134" t="s">
        <v>12</v>
      </c>
      <c r="D31" s="134">
        <v>60</v>
      </c>
      <c r="E31" s="134"/>
      <c r="F31" s="171"/>
      <c r="G31" s="129"/>
      <c r="XEW31" s="122"/>
      <c r="XEX31" s="122"/>
      <c r="XEY31" s="122"/>
      <c r="XEZ31" s="122"/>
      <c r="XFA31" s="122"/>
      <c r="XFB31" s="122"/>
      <c r="XFC31" s="122"/>
      <c r="XFD31" s="122"/>
    </row>
    <row r="32" s="117" customFormat="1" hidden="1" customHeight="1" spans="1:16384">
      <c r="A32" s="169">
        <f t="shared" si="0"/>
        <v>30</v>
      </c>
      <c r="B32" s="134" t="s">
        <v>66</v>
      </c>
      <c r="C32" s="134" t="s">
        <v>12</v>
      </c>
      <c r="D32" s="134">
        <v>80</v>
      </c>
      <c r="E32" s="134"/>
      <c r="F32" s="171"/>
      <c r="G32" s="129"/>
      <c r="XEW32" s="122"/>
      <c r="XEX32" s="122"/>
      <c r="XEY32" s="122"/>
      <c r="XEZ32" s="122"/>
      <c r="XFA32" s="122"/>
      <c r="XFB32" s="122"/>
      <c r="XFC32" s="122"/>
      <c r="XFD32" s="122"/>
    </row>
    <row r="33" s="117" customFormat="1" hidden="1" customHeight="1" spans="1:16384">
      <c r="A33" s="169">
        <f t="shared" si="0"/>
        <v>31</v>
      </c>
      <c r="B33" s="134" t="s">
        <v>33</v>
      </c>
      <c r="C33" s="134" t="s">
        <v>12</v>
      </c>
      <c r="D33" s="134">
        <v>20</v>
      </c>
      <c r="E33" s="134"/>
      <c r="F33" s="171"/>
      <c r="G33" s="129"/>
      <c r="XEW33" s="122"/>
      <c r="XEX33" s="122"/>
      <c r="XEY33" s="122"/>
      <c r="XEZ33" s="122"/>
      <c r="XFA33" s="122"/>
      <c r="XFB33" s="122"/>
      <c r="XFC33" s="122"/>
      <c r="XFD33" s="122"/>
    </row>
    <row r="34" s="117" customFormat="1" hidden="1" customHeight="1" spans="1:16384">
      <c r="A34" s="169">
        <f t="shared" si="0"/>
        <v>32</v>
      </c>
      <c r="B34" s="134" t="s">
        <v>16</v>
      </c>
      <c r="C34" s="134" t="s">
        <v>12</v>
      </c>
      <c r="D34" s="134">
        <v>30</v>
      </c>
      <c r="E34" s="134"/>
      <c r="F34" s="171"/>
      <c r="G34" s="129"/>
      <c r="XEW34" s="122"/>
      <c r="XEX34" s="122"/>
      <c r="XEY34" s="122"/>
      <c r="XEZ34" s="122"/>
      <c r="XFA34" s="122"/>
      <c r="XFB34" s="122"/>
      <c r="XFC34" s="122"/>
      <c r="XFD34" s="122"/>
    </row>
    <row r="35" s="117" customFormat="1" hidden="1" customHeight="1" spans="1:16384">
      <c r="A35" s="169">
        <f t="shared" si="0"/>
        <v>33</v>
      </c>
      <c r="B35" s="134" t="s">
        <v>67</v>
      </c>
      <c r="C35" s="134" t="s">
        <v>12</v>
      </c>
      <c r="D35" s="134">
        <v>15</v>
      </c>
      <c r="E35" s="134"/>
      <c r="F35" s="171"/>
      <c r="G35" s="129"/>
      <c r="XEW35" s="122"/>
      <c r="XEX35" s="122"/>
      <c r="XEY35" s="122"/>
      <c r="XEZ35" s="122"/>
      <c r="XFA35" s="122"/>
      <c r="XFB35" s="122"/>
      <c r="XFC35" s="122"/>
      <c r="XFD35" s="122"/>
    </row>
    <row r="36" s="117" customFormat="1" hidden="1" customHeight="1" spans="1:16384">
      <c r="A36" s="169">
        <f t="shared" si="0"/>
        <v>34</v>
      </c>
      <c r="B36" s="134" t="s">
        <v>68</v>
      </c>
      <c r="C36" s="134" t="s">
        <v>12</v>
      </c>
      <c r="D36" s="134">
        <v>40</v>
      </c>
      <c r="E36" s="134"/>
      <c r="F36" s="171"/>
      <c r="G36" s="129"/>
      <c r="XEW36" s="122"/>
      <c r="XEX36" s="122"/>
      <c r="XEY36" s="122"/>
      <c r="XEZ36" s="122"/>
      <c r="XFA36" s="122"/>
      <c r="XFB36" s="122"/>
      <c r="XFC36" s="122"/>
      <c r="XFD36" s="122"/>
    </row>
    <row r="37" s="117" customFormat="1" hidden="1" customHeight="1" spans="1:16384">
      <c r="A37" s="169">
        <f t="shared" si="0"/>
        <v>35</v>
      </c>
      <c r="B37" s="134" t="s">
        <v>69</v>
      </c>
      <c r="C37" s="134" t="s">
        <v>12</v>
      </c>
      <c r="D37" s="134">
        <v>75</v>
      </c>
      <c r="E37" s="134"/>
      <c r="F37" s="171"/>
      <c r="G37" s="129"/>
      <c r="XEW37" s="122"/>
      <c r="XEX37" s="122"/>
      <c r="XEY37" s="122"/>
      <c r="XEZ37" s="122"/>
      <c r="XFA37" s="122"/>
      <c r="XFB37" s="122"/>
      <c r="XFC37" s="122"/>
      <c r="XFD37" s="122"/>
    </row>
    <row r="38" s="117" customFormat="1" hidden="1" customHeight="1" spans="1:16384">
      <c r="A38" s="169">
        <f t="shared" si="0"/>
        <v>36</v>
      </c>
      <c r="B38" s="134" t="s">
        <v>70</v>
      </c>
      <c r="C38" s="134" t="s">
        <v>12</v>
      </c>
      <c r="D38" s="134">
        <v>30</v>
      </c>
      <c r="E38" s="134"/>
      <c r="F38" s="171"/>
      <c r="G38" s="129"/>
      <c r="XEW38" s="122"/>
      <c r="XEX38" s="122"/>
      <c r="XEY38" s="122"/>
      <c r="XEZ38" s="122"/>
      <c r="XFA38" s="122"/>
      <c r="XFB38" s="122"/>
      <c r="XFC38" s="122"/>
      <c r="XFD38" s="122"/>
    </row>
    <row r="39" s="117" customFormat="1" hidden="1" customHeight="1" spans="1:16384">
      <c r="A39" s="169">
        <f t="shared" si="0"/>
        <v>37</v>
      </c>
      <c r="B39" s="134" t="s">
        <v>71</v>
      </c>
      <c r="C39" s="134" t="s">
        <v>12</v>
      </c>
      <c r="D39" s="134">
        <v>4</v>
      </c>
      <c r="E39" s="134"/>
      <c r="F39" s="171"/>
      <c r="G39" s="129"/>
      <c r="XEW39" s="174"/>
      <c r="XEX39" s="174"/>
      <c r="XEY39" s="174"/>
      <c r="XEZ39" s="174"/>
      <c r="XFA39" s="174"/>
      <c r="XFB39" s="174"/>
      <c r="XFC39" s="174"/>
      <c r="XFD39" s="174"/>
    </row>
    <row r="40" s="117" customFormat="1" hidden="1" customHeight="1" spans="1:16384">
      <c r="A40" s="169">
        <f t="shared" si="0"/>
        <v>38</v>
      </c>
      <c r="B40" s="134" t="s">
        <v>45</v>
      </c>
      <c r="C40" s="134" t="s">
        <v>12</v>
      </c>
      <c r="D40" s="134">
        <v>6</v>
      </c>
      <c r="E40" s="134"/>
      <c r="F40" s="171"/>
      <c r="G40" s="129"/>
      <c r="XEW40" s="122"/>
      <c r="XEX40" s="122"/>
      <c r="XEY40" s="122"/>
      <c r="XEZ40" s="122"/>
      <c r="XFA40" s="122"/>
      <c r="XFB40" s="122"/>
      <c r="XFC40" s="122"/>
      <c r="XFD40" s="122"/>
    </row>
    <row r="41" s="117" customFormat="1" hidden="1" customHeight="1" spans="1:16384">
      <c r="A41" s="169">
        <f t="shared" si="0"/>
        <v>39</v>
      </c>
      <c r="B41" s="134" t="s">
        <v>43</v>
      </c>
      <c r="C41" s="134" t="s">
        <v>12</v>
      </c>
      <c r="D41" s="134">
        <v>8</v>
      </c>
      <c r="E41" s="134"/>
      <c r="F41" s="171"/>
      <c r="G41" s="129"/>
      <c r="XEW41" s="122"/>
      <c r="XEX41" s="122"/>
      <c r="XEY41" s="122"/>
      <c r="XEZ41" s="122"/>
      <c r="XFA41" s="122"/>
      <c r="XFB41" s="122"/>
      <c r="XFC41" s="122"/>
      <c r="XFD41" s="122"/>
    </row>
    <row r="42" s="117" customFormat="1" hidden="1" customHeight="1" spans="1:16384">
      <c r="A42" s="169">
        <f t="shared" si="0"/>
        <v>40</v>
      </c>
      <c r="B42" s="134" t="s">
        <v>47</v>
      </c>
      <c r="C42" s="134" t="s">
        <v>12</v>
      </c>
      <c r="D42" s="134">
        <v>4</v>
      </c>
      <c r="E42" s="134"/>
      <c r="F42" s="171"/>
      <c r="G42" s="129"/>
      <c r="XEW42" s="122"/>
      <c r="XEX42" s="122"/>
      <c r="XEY42" s="122"/>
      <c r="XEZ42" s="122"/>
      <c r="XFA42" s="122"/>
      <c r="XFB42" s="122"/>
      <c r="XFC42" s="122"/>
      <c r="XFD42" s="122"/>
    </row>
    <row r="43" s="117" customFormat="1" hidden="1" customHeight="1" spans="1:16384">
      <c r="A43" s="169">
        <f t="shared" si="0"/>
        <v>41</v>
      </c>
      <c r="B43" s="134" t="s">
        <v>72</v>
      </c>
      <c r="C43" s="134" t="s">
        <v>12</v>
      </c>
      <c r="D43" s="134">
        <v>6</v>
      </c>
      <c r="E43" s="134"/>
      <c r="F43" s="171"/>
      <c r="G43" s="129"/>
      <c r="XEW43" s="122"/>
      <c r="XEX43" s="122"/>
      <c r="XEY43" s="122"/>
      <c r="XEZ43" s="122"/>
      <c r="XFA43" s="122"/>
      <c r="XFB43" s="122"/>
      <c r="XFC43" s="122"/>
      <c r="XFD43" s="122"/>
    </row>
    <row r="44" s="117" customFormat="1" hidden="1" customHeight="1" spans="1:16384">
      <c r="A44" s="169">
        <f t="shared" si="0"/>
        <v>42</v>
      </c>
      <c r="B44" s="134" t="s">
        <v>11</v>
      </c>
      <c r="C44" s="134" t="s">
        <v>12</v>
      </c>
      <c r="D44" s="134">
        <v>10</v>
      </c>
      <c r="E44" s="134"/>
      <c r="F44" s="171"/>
      <c r="G44" s="129"/>
      <c r="XEW44" s="122"/>
      <c r="XEX44" s="122"/>
      <c r="XEY44" s="122"/>
      <c r="XEZ44" s="122"/>
      <c r="XFA44" s="122"/>
      <c r="XFB44" s="122"/>
      <c r="XFC44" s="122"/>
      <c r="XFD44" s="122"/>
    </row>
    <row r="45" s="117" customFormat="1" hidden="1" customHeight="1" spans="1:16384">
      <c r="A45" s="169">
        <f t="shared" si="0"/>
        <v>43</v>
      </c>
      <c r="B45" s="134" t="s">
        <v>73</v>
      </c>
      <c r="C45" s="134" t="s">
        <v>12</v>
      </c>
      <c r="D45" s="134"/>
      <c r="E45" s="134" t="s">
        <v>74</v>
      </c>
      <c r="F45" s="171"/>
      <c r="G45" s="129"/>
      <c r="XEW45" s="174"/>
      <c r="XEX45" s="174"/>
      <c r="XEY45" s="174"/>
      <c r="XEZ45" s="174"/>
      <c r="XFA45" s="174"/>
      <c r="XFB45" s="174"/>
      <c r="XFC45" s="174"/>
      <c r="XFD45" s="174"/>
    </row>
    <row r="46" s="117" customFormat="1" hidden="1" customHeight="1" spans="1:16384">
      <c r="A46" s="169">
        <f t="shared" si="0"/>
        <v>44</v>
      </c>
      <c r="B46" s="134" t="s">
        <v>75</v>
      </c>
      <c r="C46" s="134" t="s">
        <v>12</v>
      </c>
      <c r="D46" s="134"/>
      <c r="E46" s="134" t="s">
        <v>76</v>
      </c>
      <c r="F46" s="172"/>
      <c r="G46" s="129"/>
      <c r="XEW46" s="122"/>
      <c r="XEX46" s="122"/>
      <c r="XEY46" s="122"/>
      <c r="XEZ46" s="122"/>
      <c r="XFA46" s="122"/>
      <c r="XFB46" s="122"/>
      <c r="XFC46" s="122"/>
      <c r="XFD46" s="122"/>
    </row>
    <row r="47" s="117" customFormat="1" customHeight="1" spans="1:16384">
      <c r="A47" s="169">
        <f t="shared" si="0"/>
        <v>45</v>
      </c>
      <c r="B47" s="134" t="s">
        <v>56</v>
      </c>
      <c r="C47" s="134" t="s">
        <v>12</v>
      </c>
      <c r="D47" s="134">
        <v>32</v>
      </c>
      <c r="E47" s="134"/>
      <c r="F47" s="170" t="s">
        <v>28</v>
      </c>
      <c r="G47" s="129"/>
      <c r="XEW47" s="122"/>
      <c r="XEX47" s="122"/>
      <c r="XEY47" s="122"/>
      <c r="XEZ47" s="122"/>
      <c r="XFA47" s="122"/>
      <c r="XFB47" s="122"/>
      <c r="XFC47" s="122"/>
      <c r="XFD47" s="122"/>
    </row>
    <row r="48" s="117" customFormat="1" customHeight="1" spans="1:16384">
      <c r="A48" s="169">
        <f t="shared" si="0"/>
        <v>46</v>
      </c>
      <c r="B48" s="134" t="s">
        <v>29</v>
      </c>
      <c r="C48" s="134" t="s">
        <v>12</v>
      </c>
      <c r="D48" s="134">
        <v>25</v>
      </c>
      <c r="E48" s="134"/>
      <c r="F48" s="171"/>
      <c r="G48" s="129"/>
      <c r="XEW48" s="122"/>
      <c r="XEX48" s="122"/>
      <c r="XEY48" s="122"/>
      <c r="XEZ48" s="122"/>
      <c r="XFA48" s="122"/>
      <c r="XFB48" s="122"/>
      <c r="XFC48" s="122"/>
      <c r="XFD48" s="122"/>
    </row>
    <row r="49" s="117" customFormat="1" customHeight="1" spans="1:16384">
      <c r="A49" s="169">
        <f t="shared" si="0"/>
        <v>47</v>
      </c>
      <c r="B49" s="134" t="s">
        <v>72</v>
      </c>
      <c r="C49" s="134" t="s">
        <v>12</v>
      </c>
      <c r="D49" s="134">
        <v>20</v>
      </c>
      <c r="E49" s="134"/>
      <c r="F49" s="171"/>
      <c r="G49" s="129"/>
      <c r="XEW49" s="122"/>
      <c r="XEX49" s="122"/>
      <c r="XEY49" s="122"/>
      <c r="XEZ49" s="122"/>
      <c r="XFA49" s="122"/>
      <c r="XFB49" s="122"/>
      <c r="XFC49" s="122"/>
      <c r="XFD49" s="122"/>
    </row>
    <row r="50" s="117" customFormat="1" customHeight="1" spans="1:16384">
      <c r="A50" s="169">
        <f t="shared" si="0"/>
        <v>48</v>
      </c>
      <c r="B50" s="134" t="s">
        <v>77</v>
      </c>
      <c r="C50" s="134" t="s">
        <v>12</v>
      </c>
      <c r="D50" s="134">
        <v>16</v>
      </c>
      <c r="E50" s="134"/>
      <c r="F50" s="171"/>
      <c r="G50" s="129"/>
      <c r="XEW50" s="122"/>
      <c r="XEX50" s="122"/>
      <c r="XEY50" s="122"/>
      <c r="XEZ50" s="122"/>
      <c r="XFA50" s="122"/>
      <c r="XFB50" s="122"/>
      <c r="XFC50" s="122"/>
      <c r="XFD50" s="122"/>
    </row>
    <row r="51" s="117" customFormat="1" customHeight="1" spans="1:16384">
      <c r="A51" s="169">
        <f t="shared" si="0"/>
        <v>49</v>
      </c>
      <c r="B51" s="134" t="s">
        <v>33</v>
      </c>
      <c r="C51" s="134" t="s">
        <v>12</v>
      </c>
      <c r="D51" s="134">
        <v>13</v>
      </c>
      <c r="E51" s="134"/>
      <c r="F51" s="171"/>
      <c r="G51" s="129"/>
      <c r="XEW51" s="122"/>
      <c r="XEX51" s="122"/>
      <c r="XEY51" s="122"/>
      <c r="XEZ51" s="122"/>
      <c r="XFA51" s="122"/>
      <c r="XFB51" s="122"/>
      <c r="XFC51" s="122"/>
      <c r="XFD51" s="122"/>
    </row>
    <row r="52" s="117" customFormat="1" customHeight="1" spans="1:16384">
      <c r="A52" s="169">
        <f t="shared" si="0"/>
        <v>50</v>
      </c>
      <c r="B52" s="134" t="s">
        <v>78</v>
      </c>
      <c r="C52" s="134" t="s">
        <v>12</v>
      </c>
      <c r="D52" s="134">
        <v>20</v>
      </c>
      <c r="E52" s="134"/>
      <c r="F52" s="171"/>
      <c r="G52" s="129"/>
      <c r="XEW52" s="174"/>
      <c r="XEX52" s="174"/>
      <c r="XEY52" s="174"/>
      <c r="XEZ52" s="174"/>
      <c r="XFA52" s="174"/>
      <c r="XFB52" s="174"/>
      <c r="XFC52" s="174"/>
      <c r="XFD52" s="174"/>
    </row>
    <row r="53" s="117" customFormat="1" customHeight="1" spans="1:16384">
      <c r="A53" s="169">
        <f t="shared" si="0"/>
        <v>51</v>
      </c>
      <c r="B53" s="134" t="s">
        <v>35</v>
      </c>
      <c r="C53" s="134" t="s">
        <v>12</v>
      </c>
      <c r="D53" s="134">
        <v>30</v>
      </c>
      <c r="E53" s="134"/>
      <c r="F53" s="171"/>
      <c r="G53" s="129"/>
      <c r="XEW53" s="122"/>
      <c r="XEX53" s="122"/>
      <c r="XEY53" s="122"/>
      <c r="XEZ53" s="122"/>
      <c r="XFA53" s="122"/>
      <c r="XFB53" s="122"/>
      <c r="XFC53" s="122"/>
      <c r="XFD53" s="122"/>
    </row>
    <row r="54" s="117" customFormat="1" customHeight="1" spans="1:16384">
      <c r="A54" s="169">
        <f t="shared" si="0"/>
        <v>52</v>
      </c>
      <c r="B54" s="134" t="s">
        <v>11</v>
      </c>
      <c r="C54" s="134" t="s">
        <v>12</v>
      </c>
      <c r="D54" s="134">
        <v>15</v>
      </c>
      <c r="E54" s="173"/>
      <c r="F54" s="171"/>
      <c r="G54" s="129"/>
      <c r="XEW54" s="122"/>
      <c r="XEX54" s="122"/>
      <c r="XEY54" s="122"/>
      <c r="XEZ54" s="122"/>
      <c r="XFA54" s="122"/>
      <c r="XFB54" s="122"/>
      <c r="XFC54" s="122"/>
      <c r="XFD54" s="122"/>
    </row>
    <row r="55" s="117" customFormat="1" customHeight="1" spans="1:16384">
      <c r="A55" s="169">
        <f t="shared" si="0"/>
        <v>53</v>
      </c>
      <c r="B55" s="134" t="s">
        <v>47</v>
      </c>
      <c r="C55" s="134" t="s">
        <v>12</v>
      </c>
      <c r="D55" s="134">
        <v>9</v>
      </c>
      <c r="E55" s="134"/>
      <c r="F55" s="171"/>
      <c r="G55" s="129"/>
      <c r="XEW55" s="122"/>
      <c r="XEX55" s="122"/>
      <c r="XEY55" s="122"/>
      <c r="XEZ55" s="122"/>
      <c r="XFA55" s="122"/>
      <c r="XFB55" s="122"/>
      <c r="XFC55" s="122"/>
      <c r="XFD55" s="122"/>
    </row>
    <row r="56" s="117" customFormat="1" customHeight="1" spans="1:16384">
      <c r="A56" s="169">
        <f t="shared" si="0"/>
        <v>54</v>
      </c>
      <c r="B56" s="134" t="s">
        <v>25</v>
      </c>
      <c r="C56" s="134" t="s">
        <v>12</v>
      </c>
      <c r="D56" s="134">
        <v>14</v>
      </c>
      <c r="E56" s="134"/>
      <c r="F56" s="171"/>
      <c r="G56" s="129"/>
      <c r="XEW56" s="122"/>
      <c r="XEX56" s="122"/>
      <c r="XEY56" s="122"/>
      <c r="XEZ56" s="122"/>
      <c r="XFA56" s="122"/>
      <c r="XFB56" s="122"/>
      <c r="XFC56" s="122"/>
      <c r="XFD56" s="122"/>
    </row>
    <row r="57" s="117" customFormat="1" customHeight="1" spans="1:16384">
      <c r="A57" s="169">
        <f t="shared" si="0"/>
        <v>55</v>
      </c>
      <c r="B57" s="134" t="s">
        <v>39</v>
      </c>
      <c r="C57" s="134" t="s">
        <v>12</v>
      </c>
      <c r="D57" s="134">
        <v>43</v>
      </c>
      <c r="E57" s="134"/>
      <c r="F57" s="171"/>
      <c r="G57" s="129"/>
      <c r="XEW57" s="122"/>
      <c r="XEX57" s="122"/>
      <c r="XEY57" s="122"/>
      <c r="XEZ57" s="122"/>
      <c r="XFA57" s="122"/>
      <c r="XFB57" s="122"/>
      <c r="XFC57" s="122"/>
      <c r="XFD57" s="122"/>
    </row>
    <row r="58" s="117" customFormat="1" customHeight="1" spans="1:16384">
      <c r="A58" s="169">
        <f t="shared" si="0"/>
        <v>56</v>
      </c>
      <c r="B58" s="134" t="s">
        <v>79</v>
      </c>
      <c r="C58" s="134" t="s">
        <v>12</v>
      </c>
      <c r="D58" s="134">
        <v>112</v>
      </c>
      <c r="E58" s="134"/>
      <c r="F58" s="171"/>
      <c r="G58" s="129"/>
      <c r="XEW58" s="174"/>
      <c r="XEX58" s="174"/>
      <c r="XEY58" s="174"/>
      <c r="XEZ58" s="174"/>
      <c r="XFA58" s="174"/>
      <c r="XFB58" s="174"/>
      <c r="XFC58" s="174"/>
      <c r="XFD58" s="174"/>
    </row>
    <row r="59" s="117" customFormat="1" customHeight="1" spans="1:16384">
      <c r="A59" s="169">
        <f t="shared" si="0"/>
        <v>57</v>
      </c>
      <c r="B59" s="134" t="s">
        <v>80</v>
      </c>
      <c r="C59" s="134" t="s">
        <v>12</v>
      </c>
      <c r="D59" s="134">
        <v>6</v>
      </c>
      <c r="E59" s="134"/>
      <c r="F59" s="171"/>
      <c r="G59" s="129"/>
      <c r="XEW59" s="122"/>
      <c r="XEX59" s="122"/>
      <c r="XEY59" s="122"/>
      <c r="XEZ59" s="122"/>
      <c r="XFA59" s="122"/>
      <c r="XFB59" s="122"/>
      <c r="XFC59" s="122"/>
      <c r="XFD59" s="122"/>
    </row>
    <row r="60" s="117" customFormat="1" customHeight="1" spans="1:16384">
      <c r="A60" s="169">
        <f t="shared" si="0"/>
        <v>58</v>
      </c>
      <c r="B60" s="134" t="s">
        <v>81</v>
      </c>
      <c r="C60" s="134" t="s">
        <v>12</v>
      </c>
      <c r="D60" s="134">
        <v>16</v>
      </c>
      <c r="E60" s="134"/>
      <c r="F60" s="171"/>
      <c r="G60" s="129"/>
      <c r="XEW60" s="122"/>
      <c r="XEX60" s="122"/>
      <c r="XEY60" s="122"/>
      <c r="XEZ60" s="122"/>
      <c r="XFA60" s="122"/>
      <c r="XFB60" s="122"/>
      <c r="XFC60" s="122"/>
      <c r="XFD60" s="122"/>
    </row>
    <row r="61" s="117" customFormat="1" customHeight="1" spans="1:16384">
      <c r="A61" s="169">
        <f t="shared" si="0"/>
        <v>59</v>
      </c>
      <c r="B61" s="134" t="s">
        <v>58</v>
      </c>
      <c r="C61" s="134" t="s">
        <v>12</v>
      </c>
      <c r="D61" s="134">
        <v>31</v>
      </c>
      <c r="E61" s="134"/>
      <c r="F61" s="171"/>
      <c r="G61" s="129"/>
      <c r="XEW61" s="122"/>
      <c r="XEX61" s="122"/>
      <c r="XEY61" s="122"/>
      <c r="XEZ61" s="122"/>
      <c r="XFA61" s="122"/>
      <c r="XFB61" s="122"/>
      <c r="XFC61" s="122"/>
      <c r="XFD61" s="122"/>
    </row>
    <row r="62" s="117" customFormat="1" customHeight="1" spans="1:16384">
      <c r="A62" s="169">
        <f t="shared" si="0"/>
        <v>60</v>
      </c>
      <c r="B62" s="134" t="s">
        <v>82</v>
      </c>
      <c r="C62" s="134" t="s">
        <v>12</v>
      </c>
      <c r="D62" s="134">
        <v>13</v>
      </c>
      <c r="E62" s="134"/>
      <c r="F62" s="171"/>
      <c r="G62" s="129"/>
      <c r="XEW62" s="122"/>
      <c r="XEX62" s="122"/>
      <c r="XEY62" s="122"/>
      <c r="XEZ62" s="122"/>
      <c r="XFA62" s="122"/>
      <c r="XFB62" s="122"/>
      <c r="XFC62" s="122"/>
      <c r="XFD62" s="122"/>
    </row>
    <row r="63" s="117" customFormat="1" customHeight="1" spans="1:16384">
      <c r="A63" s="169">
        <f t="shared" si="0"/>
        <v>61</v>
      </c>
      <c r="B63" s="134" t="s">
        <v>83</v>
      </c>
      <c r="C63" s="134" t="s">
        <v>12</v>
      </c>
      <c r="D63" s="134">
        <v>2</v>
      </c>
      <c r="E63" s="134"/>
      <c r="F63" s="171"/>
      <c r="G63" s="129"/>
      <c r="XEW63" s="122"/>
      <c r="XEX63" s="122"/>
      <c r="XEY63" s="122"/>
      <c r="XEZ63" s="122"/>
      <c r="XFA63" s="122"/>
      <c r="XFB63" s="122"/>
      <c r="XFC63" s="122"/>
      <c r="XFD63" s="122"/>
    </row>
    <row r="64" s="117" customFormat="1" customHeight="1" spans="1:16384">
      <c r="A64" s="169">
        <f t="shared" si="0"/>
        <v>62</v>
      </c>
      <c r="B64" s="134" t="s">
        <v>84</v>
      </c>
      <c r="C64" s="134" t="s">
        <v>12</v>
      </c>
      <c r="D64" s="134">
        <v>45</v>
      </c>
      <c r="E64" s="134"/>
      <c r="F64" s="171"/>
      <c r="G64" s="129"/>
      <c r="XEW64" s="122"/>
      <c r="XEX64" s="122"/>
      <c r="XEY64" s="122"/>
      <c r="XEZ64" s="122"/>
      <c r="XFA64" s="122"/>
      <c r="XFB64" s="122"/>
      <c r="XFC64" s="122"/>
      <c r="XFD64" s="122"/>
    </row>
    <row r="65" s="117" customFormat="1" customHeight="1" spans="1:16384">
      <c r="A65" s="169">
        <f t="shared" si="0"/>
        <v>63</v>
      </c>
      <c r="B65" s="134" t="s">
        <v>85</v>
      </c>
      <c r="C65" s="134" t="s">
        <v>12</v>
      </c>
      <c r="D65" s="134">
        <v>26</v>
      </c>
      <c r="E65" s="134"/>
      <c r="F65" s="171"/>
      <c r="G65" s="129"/>
      <c r="XEW65" s="122"/>
      <c r="XEX65" s="122"/>
      <c r="XEY65" s="122"/>
      <c r="XEZ65" s="122"/>
      <c r="XFA65" s="122"/>
      <c r="XFB65" s="122"/>
      <c r="XFC65" s="122"/>
      <c r="XFD65" s="122"/>
    </row>
    <row r="66" s="117" customFormat="1" customHeight="1" spans="1:16384">
      <c r="A66" s="169">
        <f t="shared" si="0"/>
        <v>64</v>
      </c>
      <c r="B66" s="134" t="s">
        <v>86</v>
      </c>
      <c r="C66" s="134" t="s">
        <v>12</v>
      </c>
      <c r="D66" s="134">
        <v>44</v>
      </c>
      <c r="E66" s="134"/>
      <c r="F66" s="171"/>
      <c r="G66" s="129"/>
      <c r="XEW66" s="122"/>
      <c r="XEX66" s="122"/>
      <c r="XEY66" s="122"/>
      <c r="XEZ66" s="122"/>
      <c r="XFA66" s="122"/>
      <c r="XFB66" s="122"/>
      <c r="XFC66" s="122"/>
      <c r="XFD66" s="122"/>
    </row>
    <row r="67" s="117" customFormat="1" customHeight="1" spans="1:16384">
      <c r="A67" s="169">
        <f t="shared" si="0"/>
        <v>65</v>
      </c>
      <c r="B67" s="134" t="s">
        <v>87</v>
      </c>
      <c r="C67" s="134" t="s">
        <v>12</v>
      </c>
      <c r="D67" s="134">
        <v>46</v>
      </c>
      <c r="E67" s="134"/>
      <c r="F67" s="171"/>
      <c r="G67" s="129"/>
      <c r="XEW67" s="122"/>
      <c r="XEX67" s="122"/>
      <c r="XEY67" s="122"/>
      <c r="XEZ67" s="122"/>
      <c r="XFA67" s="122"/>
      <c r="XFB67" s="122"/>
      <c r="XFC67" s="122"/>
      <c r="XFD67" s="122"/>
    </row>
    <row r="68" s="117" customFormat="1" customHeight="1" spans="1:16384">
      <c r="A68" s="169">
        <f t="shared" ref="A68:A131" si="1">IF(B68&lt;&gt;"",ROW()-2,"")</f>
        <v>66</v>
      </c>
      <c r="B68" s="134" t="s">
        <v>88</v>
      </c>
      <c r="C68" s="134" t="s">
        <v>12</v>
      </c>
      <c r="D68" s="134">
        <v>23</v>
      </c>
      <c r="E68" s="134"/>
      <c r="F68" s="171"/>
      <c r="G68" s="129"/>
      <c r="XEW68" s="122"/>
      <c r="XEX68" s="122"/>
      <c r="XEY68" s="122"/>
      <c r="XEZ68" s="122"/>
      <c r="XFA68" s="122"/>
      <c r="XFB68" s="122"/>
      <c r="XFC68" s="122"/>
      <c r="XFD68" s="122"/>
    </row>
    <row r="69" s="117" customFormat="1" customHeight="1" spans="1:16384">
      <c r="A69" s="169">
        <f t="shared" si="1"/>
        <v>67</v>
      </c>
      <c r="B69" s="134" t="s">
        <v>71</v>
      </c>
      <c r="C69" s="134" t="s">
        <v>12</v>
      </c>
      <c r="D69" s="134">
        <v>2</v>
      </c>
      <c r="E69" s="134"/>
      <c r="F69" s="171"/>
      <c r="G69" s="129"/>
      <c r="XEW69" s="122"/>
      <c r="XEX69" s="122"/>
      <c r="XEY69" s="122"/>
      <c r="XEZ69" s="122"/>
      <c r="XFA69" s="122"/>
      <c r="XFB69" s="122"/>
      <c r="XFC69" s="122"/>
      <c r="XFD69" s="122"/>
    </row>
    <row r="70" s="117" customFormat="1" customHeight="1" spans="1:16384">
      <c r="A70" s="169">
        <f t="shared" si="1"/>
        <v>68</v>
      </c>
      <c r="B70" s="134" t="s">
        <v>43</v>
      </c>
      <c r="C70" s="134" t="s">
        <v>12</v>
      </c>
      <c r="D70" s="134">
        <v>7</v>
      </c>
      <c r="E70" s="134"/>
      <c r="F70" s="171"/>
      <c r="G70" s="129"/>
      <c r="XEW70" s="122"/>
      <c r="XEX70" s="122"/>
      <c r="XEY70" s="122"/>
      <c r="XEZ70" s="122"/>
      <c r="XFA70" s="122"/>
      <c r="XFB70" s="122"/>
      <c r="XFC70" s="122"/>
      <c r="XFD70" s="122"/>
    </row>
    <row r="71" s="117" customFormat="1" customHeight="1" spans="1:16384">
      <c r="A71" s="169">
        <f t="shared" si="1"/>
        <v>69</v>
      </c>
      <c r="B71" s="134" t="s">
        <v>45</v>
      </c>
      <c r="C71" s="134" t="s">
        <v>12</v>
      </c>
      <c r="D71" s="134">
        <v>4</v>
      </c>
      <c r="E71" s="134"/>
      <c r="F71" s="171"/>
      <c r="G71" s="129"/>
      <c r="XEW71" s="122"/>
      <c r="XEX71" s="122"/>
      <c r="XEY71" s="122"/>
      <c r="XEZ71" s="122"/>
      <c r="XFA71" s="122"/>
      <c r="XFB71" s="122"/>
      <c r="XFC71" s="122"/>
      <c r="XFD71" s="122"/>
    </row>
    <row r="72" s="117" customFormat="1" customHeight="1" spans="1:16384">
      <c r="A72" s="169">
        <f t="shared" si="1"/>
        <v>70</v>
      </c>
      <c r="B72" s="134" t="s">
        <v>89</v>
      </c>
      <c r="C72" s="134" t="s">
        <v>12</v>
      </c>
      <c r="D72" s="134">
        <v>53</v>
      </c>
      <c r="E72" s="134"/>
      <c r="F72" s="171"/>
      <c r="G72" s="129"/>
      <c r="XEW72" s="122"/>
      <c r="XEX72" s="122"/>
      <c r="XEY72" s="122"/>
      <c r="XEZ72" s="122"/>
      <c r="XFA72" s="122"/>
      <c r="XFB72" s="122"/>
      <c r="XFC72" s="122"/>
      <c r="XFD72" s="122"/>
    </row>
    <row r="73" s="117" customFormat="1" customHeight="1" spans="1:16384">
      <c r="A73" s="169">
        <f t="shared" si="1"/>
        <v>71</v>
      </c>
      <c r="B73" s="134" t="s">
        <v>90</v>
      </c>
      <c r="C73" s="134" t="s">
        <v>12</v>
      </c>
      <c r="D73" s="134">
        <v>45</v>
      </c>
      <c r="E73" s="134"/>
      <c r="F73" s="171"/>
      <c r="G73" s="129"/>
      <c r="XEW73" s="122"/>
      <c r="XEX73" s="122"/>
      <c r="XEY73" s="122"/>
      <c r="XEZ73" s="122"/>
      <c r="XFA73" s="122"/>
      <c r="XFB73" s="122"/>
      <c r="XFC73" s="122"/>
      <c r="XFD73" s="122"/>
    </row>
    <row r="74" s="117" customFormat="1" customHeight="1" spans="1:16384">
      <c r="A74" s="169">
        <f t="shared" si="1"/>
        <v>72</v>
      </c>
      <c r="B74" s="134" t="s">
        <v>91</v>
      </c>
      <c r="C74" s="134" t="s">
        <v>12</v>
      </c>
      <c r="D74" s="134">
        <v>65</v>
      </c>
      <c r="E74" s="134"/>
      <c r="F74" s="171"/>
      <c r="G74" s="129"/>
      <c r="XEW74" s="122"/>
      <c r="XEX74" s="122"/>
      <c r="XEY74" s="122"/>
      <c r="XEZ74" s="122"/>
      <c r="XFA74" s="122"/>
      <c r="XFB74" s="122"/>
      <c r="XFC74" s="122"/>
      <c r="XFD74" s="122"/>
    </row>
    <row r="75" s="117" customFormat="1" customHeight="1" spans="1:16384">
      <c r="A75" s="169">
        <f t="shared" si="1"/>
        <v>73</v>
      </c>
      <c r="B75" s="134" t="s">
        <v>59</v>
      </c>
      <c r="C75" s="134" t="s">
        <v>12</v>
      </c>
      <c r="D75" s="134">
        <v>15</v>
      </c>
      <c r="E75" s="134"/>
      <c r="F75" s="171"/>
      <c r="G75" s="129"/>
      <c r="XEW75" s="122"/>
      <c r="XEX75" s="122"/>
      <c r="XEY75" s="122"/>
      <c r="XEZ75" s="122"/>
      <c r="XFA75" s="122"/>
      <c r="XFB75" s="122"/>
      <c r="XFC75" s="122"/>
      <c r="XFD75" s="122"/>
    </row>
    <row r="76" s="117" customFormat="1" customHeight="1" spans="1:16384">
      <c r="A76" s="169">
        <f t="shared" si="1"/>
        <v>74</v>
      </c>
      <c r="B76" s="134" t="s">
        <v>92</v>
      </c>
      <c r="C76" s="134" t="s">
        <v>12</v>
      </c>
      <c r="D76" s="134">
        <v>6</v>
      </c>
      <c r="E76" s="134"/>
      <c r="F76" s="171"/>
      <c r="G76" s="129"/>
      <c r="XEW76" s="122"/>
      <c r="XEX76" s="122"/>
      <c r="XEY76" s="122"/>
      <c r="XEZ76" s="122"/>
      <c r="XFA76" s="122"/>
      <c r="XFB76" s="122"/>
      <c r="XFC76" s="122"/>
      <c r="XFD76" s="122"/>
    </row>
    <row r="77" s="117" customFormat="1" customHeight="1" spans="1:16384">
      <c r="A77" s="169">
        <f t="shared" si="1"/>
        <v>75</v>
      </c>
      <c r="B77" s="134" t="s">
        <v>31</v>
      </c>
      <c r="C77" s="134" t="s">
        <v>12</v>
      </c>
      <c r="D77" s="134">
        <v>30</v>
      </c>
      <c r="E77" s="134"/>
      <c r="F77" s="171"/>
      <c r="G77" s="129"/>
      <c r="XEW77" s="122"/>
      <c r="XEX77" s="122"/>
      <c r="XEY77" s="122"/>
      <c r="XEZ77" s="122"/>
      <c r="XFA77" s="122"/>
      <c r="XFB77" s="122"/>
      <c r="XFC77" s="122"/>
      <c r="XFD77" s="122"/>
    </row>
    <row r="78" s="117" customFormat="1" customHeight="1" spans="1:16384">
      <c r="A78" s="169">
        <f t="shared" si="1"/>
        <v>76</v>
      </c>
      <c r="B78" s="134" t="s">
        <v>93</v>
      </c>
      <c r="C78" s="134" t="s">
        <v>12</v>
      </c>
      <c r="D78" s="134">
        <v>1</v>
      </c>
      <c r="E78" s="134"/>
      <c r="F78" s="172"/>
      <c r="G78" s="129"/>
      <c r="XEW78" s="122"/>
      <c r="XEX78" s="122"/>
      <c r="XEY78" s="122"/>
      <c r="XEZ78" s="122"/>
      <c r="XFA78" s="122"/>
      <c r="XFB78" s="122"/>
      <c r="XFC78" s="122"/>
      <c r="XFD78" s="122"/>
    </row>
    <row r="79" s="117" customFormat="1" customHeight="1" spans="1:16384">
      <c r="A79" s="169">
        <f t="shared" si="1"/>
        <v>77</v>
      </c>
      <c r="B79" s="134" t="s">
        <v>56</v>
      </c>
      <c r="C79" s="134" t="s">
        <v>12</v>
      </c>
      <c r="D79" s="134">
        <v>134</v>
      </c>
      <c r="E79" s="134"/>
      <c r="F79" s="170" t="s">
        <v>26</v>
      </c>
      <c r="G79" s="129"/>
      <c r="XEW79" s="122"/>
      <c r="XEX79" s="122"/>
      <c r="XEY79" s="122"/>
      <c r="XEZ79" s="122"/>
      <c r="XFA79" s="122"/>
      <c r="XFB79" s="122"/>
      <c r="XFC79" s="122"/>
      <c r="XFD79" s="122"/>
    </row>
    <row r="80" s="117" customFormat="1" customHeight="1" spans="1:16384">
      <c r="A80" s="169">
        <f t="shared" si="1"/>
        <v>78</v>
      </c>
      <c r="B80" s="134" t="s">
        <v>29</v>
      </c>
      <c r="C80" s="134" t="s">
        <v>12</v>
      </c>
      <c r="D80" s="134">
        <v>39</v>
      </c>
      <c r="E80" s="134"/>
      <c r="F80" s="171"/>
      <c r="G80" s="129"/>
      <c r="XEW80" s="122"/>
      <c r="XEX80" s="122"/>
      <c r="XEY80" s="122"/>
      <c r="XEZ80" s="122"/>
      <c r="XFA80" s="122"/>
      <c r="XFB80" s="122"/>
      <c r="XFC80" s="122"/>
      <c r="XFD80" s="122"/>
    </row>
    <row r="81" s="117" customFormat="1" customHeight="1" spans="1:16384">
      <c r="A81" s="169">
        <f t="shared" si="1"/>
        <v>79</v>
      </c>
      <c r="B81" s="134" t="s">
        <v>72</v>
      </c>
      <c r="C81" s="134" t="s">
        <v>12</v>
      </c>
      <c r="D81" s="134">
        <v>48</v>
      </c>
      <c r="E81" s="134"/>
      <c r="F81" s="171"/>
      <c r="G81" s="129"/>
      <c r="XEW81" s="122"/>
      <c r="XEX81" s="122"/>
      <c r="XEY81" s="122"/>
      <c r="XEZ81" s="122"/>
      <c r="XFA81" s="122"/>
      <c r="XFB81" s="122"/>
      <c r="XFC81" s="122"/>
      <c r="XFD81" s="122"/>
    </row>
    <row r="82" s="117" customFormat="1" customHeight="1" spans="1:16384">
      <c r="A82" s="169">
        <f t="shared" si="1"/>
        <v>80</v>
      </c>
      <c r="B82" s="134" t="s">
        <v>77</v>
      </c>
      <c r="C82" s="134" t="s">
        <v>12</v>
      </c>
      <c r="D82" s="134">
        <v>35</v>
      </c>
      <c r="E82" s="134"/>
      <c r="F82" s="171"/>
      <c r="G82" s="129"/>
      <c r="XEW82" s="122"/>
      <c r="XEX82" s="122"/>
      <c r="XEY82" s="122"/>
      <c r="XEZ82" s="122"/>
      <c r="XFA82" s="122"/>
      <c r="XFB82" s="122"/>
      <c r="XFC82" s="122"/>
      <c r="XFD82" s="122"/>
    </row>
    <row r="83" s="117" customFormat="1" customHeight="1" spans="1:16384">
      <c r="A83" s="169">
        <f t="shared" si="1"/>
        <v>81</v>
      </c>
      <c r="B83" s="134" t="s">
        <v>33</v>
      </c>
      <c r="C83" s="134" t="s">
        <v>12</v>
      </c>
      <c r="D83" s="134">
        <v>34</v>
      </c>
      <c r="E83" s="134"/>
      <c r="F83" s="171"/>
      <c r="G83" s="129"/>
      <c r="XEW83" s="122"/>
      <c r="XEX83" s="122"/>
      <c r="XEY83" s="122"/>
      <c r="XEZ83" s="122"/>
      <c r="XFA83" s="122"/>
      <c r="XFB83" s="122"/>
      <c r="XFC83" s="122"/>
      <c r="XFD83" s="122"/>
    </row>
    <row r="84" s="117" customFormat="1" customHeight="1" spans="1:16384">
      <c r="A84" s="169">
        <f t="shared" si="1"/>
        <v>82</v>
      </c>
      <c r="B84" s="134" t="s">
        <v>78</v>
      </c>
      <c r="C84" s="134" t="s">
        <v>12</v>
      </c>
      <c r="D84" s="134">
        <v>58</v>
      </c>
      <c r="E84" s="134"/>
      <c r="F84" s="171"/>
      <c r="G84" s="129"/>
      <c r="XEW84" s="122"/>
      <c r="XEX84" s="122"/>
      <c r="XEY84" s="122"/>
      <c r="XEZ84" s="122"/>
      <c r="XFA84" s="122"/>
      <c r="XFB84" s="122"/>
      <c r="XFC84" s="122"/>
      <c r="XFD84" s="122"/>
    </row>
    <row r="85" s="117" customFormat="1" customHeight="1" spans="1:16384">
      <c r="A85" s="169">
        <f t="shared" si="1"/>
        <v>83</v>
      </c>
      <c r="B85" s="134" t="s">
        <v>35</v>
      </c>
      <c r="C85" s="134" t="s">
        <v>12</v>
      </c>
      <c r="D85" s="134">
        <v>97</v>
      </c>
      <c r="E85" s="134"/>
      <c r="F85" s="171"/>
      <c r="G85" s="129"/>
      <c r="XEW85" s="122"/>
      <c r="XEX85" s="122"/>
      <c r="XEY85" s="122"/>
      <c r="XEZ85" s="122"/>
      <c r="XFA85" s="122"/>
      <c r="XFB85" s="122"/>
      <c r="XFC85" s="122"/>
      <c r="XFD85" s="122"/>
    </row>
    <row r="86" s="117" customFormat="1" customHeight="1" spans="1:16384">
      <c r="A86" s="169">
        <f t="shared" si="1"/>
        <v>84</v>
      </c>
      <c r="B86" s="134" t="s">
        <v>11</v>
      </c>
      <c r="C86" s="134" t="s">
        <v>12</v>
      </c>
      <c r="D86" s="134">
        <v>53</v>
      </c>
      <c r="E86" s="134"/>
      <c r="F86" s="171"/>
      <c r="G86" s="129"/>
      <c r="XEW86" s="122"/>
      <c r="XEX86" s="122"/>
      <c r="XEY86" s="122"/>
      <c r="XEZ86" s="122"/>
      <c r="XFA86" s="122"/>
      <c r="XFB86" s="122"/>
      <c r="XFC86" s="122"/>
      <c r="XFD86" s="122"/>
    </row>
    <row r="87" s="117" customFormat="1" customHeight="1" spans="1:16384">
      <c r="A87" s="169">
        <f t="shared" si="1"/>
        <v>85</v>
      </c>
      <c r="B87" s="134" t="s">
        <v>47</v>
      </c>
      <c r="C87" s="134" t="s">
        <v>12</v>
      </c>
      <c r="D87" s="134">
        <v>18</v>
      </c>
      <c r="E87" s="134"/>
      <c r="F87" s="171"/>
      <c r="G87" s="129"/>
      <c r="XEW87" s="122"/>
      <c r="XEX87" s="122"/>
      <c r="XEY87" s="122"/>
      <c r="XEZ87" s="122"/>
      <c r="XFA87" s="122"/>
      <c r="XFB87" s="122"/>
      <c r="XFC87" s="122"/>
      <c r="XFD87" s="122"/>
    </row>
    <row r="88" s="117" customFormat="1" customHeight="1" spans="1:16384">
      <c r="A88" s="169">
        <f t="shared" si="1"/>
        <v>86</v>
      </c>
      <c r="B88" s="134" t="s">
        <v>25</v>
      </c>
      <c r="C88" s="134" t="s">
        <v>12</v>
      </c>
      <c r="D88" s="134">
        <v>34</v>
      </c>
      <c r="E88" s="134"/>
      <c r="F88" s="171"/>
      <c r="G88" s="129"/>
      <c r="XEW88" s="122"/>
      <c r="XEX88" s="122"/>
      <c r="XEY88" s="122"/>
      <c r="XEZ88" s="122"/>
      <c r="XFA88" s="122"/>
      <c r="XFB88" s="122"/>
      <c r="XFC88" s="122"/>
      <c r="XFD88" s="122"/>
    </row>
    <row r="89" s="117" customFormat="1" customHeight="1" spans="1:16384">
      <c r="A89" s="169">
        <f t="shared" si="1"/>
        <v>87</v>
      </c>
      <c r="B89" s="134" t="s">
        <v>39</v>
      </c>
      <c r="C89" s="134" t="s">
        <v>12</v>
      </c>
      <c r="D89" s="134">
        <v>162</v>
      </c>
      <c r="E89" s="134"/>
      <c r="F89" s="171"/>
      <c r="G89" s="129"/>
      <c r="XEW89" s="122"/>
      <c r="XEX89" s="122"/>
      <c r="XEY89" s="122"/>
      <c r="XEZ89" s="122"/>
      <c r="XFA89" s="122"/>
      <c r="XFB89" s="122"/>
      <c r="XFC89" s="122"/>
      <c r="XFD89" s="122"/>
    </row>
    <row r="90" s="117" customFormat="1" customHeight="1" spans="1:16384">
      <c r="A90" s="169">
        <f t="shared" si="1"/>
        <v>88</v>
      </c>
      <c r="B90" s="134" t="s">
        <v>79</v>
      </c>
      <c r="C90" s="134" t="s">
        <v>12</v>
      </c>
      <c r="D90" s="134">
        <v>420</v>
      </c>
      <c r="E90" s="134" t="s">
        <v>94</v>
      </c>
      <c r="F90" s="171"/>
      <c r="G90" s="129"/>
      <c r="XEW90" s="122"/>
      <c r="XEX90" s="122"/>
      <c r="XEY90" s="122"/>
      <c r="XEZ90" s="122"/>
      <c r="XFA90" s="122"/>
      <c r="XFB90" s="122"/>
      <c r="XFC90" s="122"/>
      <c r="XFD90" s="122"/>
    </row>
    <row r="91" s="117" customFormat="1" customHeight="1" spans="1:16384">
      <c r="A91" s="169">
        <f t="shared" si="1"/>
        <v>89</v>
      </c>
      <c r="B91" s="134" t="s">
        <v>80</v>
      </c>
      <c r="C91" s="134" t="s">
        <v>12</v>
      </c>
      <c r="D91" s="134">
        <v>24</v>
      </c>
      <c r="E91" s="134"/>
      <c r="F91" s="171"/>
      <c r="G91" s="129"/>
      <c r="XEW91" s="122"/>
      <c r="XEX91" s="122"/>
      <c r="XEY91" s="122"/>
      <c r="XEZ91" s="122"/>
      <c r="XFA91" s="122"/>
      <c r="XFB91" s="122"/>
      <c r="XFC91" s="122"/>
      <c r="XFD91" s="122"/>
    </row>
    <row r="92" s="117" customFormat="1" customHeight="1" spans="1:16384">
      <c r="A92" s="169">
        <f t="shared" si="1"/>
        <v>90</v>
      </c>
      <c r="B92" s="134" t="s">
        <v>81</v>
      </c>
      <c r="C92" s="134" t="s">
        <v>12</v>
      </c>
      <c r="D92" s="134">
        <v>25</v>
      </c>
      <c r="E92" s="134" t="s">
        <v>95</v>
      </c>
      <c r="F92" s="171"/>
      <c r="G92" s="129"/>
      <c r="XEW92" s="122"/>
      <c r="XEX92" s="122"/>
      <c r="XEY92" s="122"/>
      <c r="XEZ92" s="122"/>
      <c r="XFA92" s="122"/>
      <c r="XFB92" s="122"/>
      <c r="XFC92" s="122"/>
      <c r="XFD92" s="122"/>
    </row>
    <row r="93" s="117" customFormat="1" customHeight="1" spans="1:16384">
      <c r="A93" s="169">
        <f t="shared" si="1"/>
        <v>91</v>
      </c>
      <c r="B93" s="134" t="s">
        <v>72</v>
      </c>
      <c r="C93" s="134" t="s">
        <v>12</v>
      </c>
      <c r="D93" s="134">
        <v>5</v>
      </c>
      <c r="E93" s="134" t="s">
        <v>95</v>
      </c>
      <c r="F93" s="171"/>
      <c r="G93" s="129"/>
      <c r="XEW93" s="122"/>
      <c r="XEX93" s="122"/>
      <c r="XEY93" s="122"/>
      <c r="XEZ93" s="122"/>
      <c r="XFA93" s="122"/>
      <c r="XFB93" s="122"/>
      <c r="XFC93" s="122"/>
      <c r="XFD93" s="122"/>
    </row>
    <row r="94" s="117" customFormat="1" customHeight="1" spans="1:16384">
      <c r="A94" s="169">
        <f t="shared" si="1"/>
        <v>92</v>
      </c>
      <c r="B94" s="134" t="s">
        <v>88</v>
      </c>
      <c r="C94" s="134" t="s">
        <v>12</v>
      </c>
      <c r="D94" s="134">
        <v>43</v>
      </c>
      <c r="E94" s="134"/>
      <c r="F94" s="171"/>
      <c r="G94" s="129"/>
      <c r="XEW94" s="122"/>
      <c r="XEX94" s="122"/>
      <c r="XEY94" s="122"/>
      <c r="XEZ94" s="122"/>
      <c r="XFA94" s="122"/>
      <c r="XFB94" s="122"/>
      <c r="XFC94" s="122"/>
      <c r="XFD94" s="122"/>
    </row>
    <row r="95" s="117" customFormat="1" customHeight="1" spans="1:16384">
      <c r="A95" s="169">
        <f t="shared" si="1"/>
        <v>93</v>
      </c>
      <c r="B95" s="134" t="s">
        <v>96</v>
      </c>
      <c r="C95" s="134" t="s">
        <v>12</v>
      </c>
      <c r="D95" s="134">
        <v>3</v>
      </c>
      <c r="E95" s="134" t="s">
        <v>95</v>
      </c>
      <c r="F95" s="171"/>
      <c r="G95" s="129"/>
      <c r="XEW95" s="122"/>
      <c r="XEX95" s="122"/>
      <c r="XEY95" s="122"/>
      <c r="XEZ95" s="122"/>
      <c r="XFA95" s="122"/>
      <c r="XFB95" s="122"/>
      <c r="XFC95" s="122"/>
      <c r="XFD95" s="122"/>
    </row>
    <row r="96" s="117" customFormat="1" customHeight="1" spans="1:16384">
      <c r="A96" s="169">
        <f t="shared" si="1"/>
        <v>94</v>
      </c>
      <c r="B96" s="134" t="s">
        <v>82</v>
      </c>
      <c r="C96" s="134" t="s">
        <v>12</v>
      </c>
      <c r="D96" s="134">
        <v>38</v>
      </c>
      <c r="E96" s="134"/>
      <c r="F96" s="171"/>
      <c r="G96" s="129"/>
      <c r="XEW96" s="122"/>
      <c r="XEX96" s="122"/>
      <c r="XEY96" s="122"/>
      <c r="XEZ96" s="122"/>
      <c r="XFA96" s="122"/>
      <c r="XFB96" s="122"/>
      <c r="XFC96" s="122"/>
      <c r="XFD96" s="122"/>
    </row>
    <row r="97" s="117" customFormat="1" customHeight="1" spans="1:16384">
      <c r="A97" s="169">
        <f t="shared" si="1"/>
        <v>95</v>
      </c>
      <c r="B97" s="134" t="s">
        <v>58</v>
      </c>
      <c r="C97" s="134" t="s">
        <v>12</v>
      </c>
      <c r="D97" s="134">
        <v>58</v>
      </c>
      <c r="E97" s="134"/>
      <c r="F97" s="171"/>
      <c r="G97" s="129"/>
      <c r="XEW97" s="122"/>
      <c r="XEX97" s="122"/>
      <c r="XEY97" s="122"/>
      <c r="XEZ97" s="122"/>
      <c r="XFA97" s="122"/>
      <c r="XFB97" s="122"/>
      <c r="XFC97" s="122"/>
      <c r="XFD97" s="122"/>
    </row>
    <row r="98" s="117" customFormat="1" customHeight="1" spans="1:16384">
      <c r="A98" s="169">
        <f t="shared" si="1"/>
        <v>96</v>
      </c>
      <c r="B98" s="134" t="s">
        <v>83</v>
      </c>
      <c r="C98" s="134" t="s">
        <v>12</v>
      </c>
      <c r="D98" s="134">
        <v>4</v>
      </c>
      <c r="E98" s="134"/>
      <c r="F98" s="171"/>
      <c r="G98" s="129"/>
      <c r="XEW98" s="122"/>
      <c r="XEX98" s="122"/>
      <c r="XEY98" s="122"/>
      <c r="XEZ98" s="122"/>
      <c r="XFA98" s="122"/>
      <c r="XFB98" s="122"/>
      <c r="XFC98" s="122"/>
      <c r="XFD98" s="122"/>
    </row>
    <row r="99" s="117" customFormat="1" customHeight="1" spans="1:16384">
      <c r="A99" s="169">
        <f t="shared" si="1"/>
        <v>97</v>
      </c>
      <c r="B99" s="134" t="s">
        <v>84</v>
      </c>
      <c r="C99" s="134" t="s">
        <v>12</v>
      </c>
      <c r="D99" s="134">
        <v>172</v>
      </c>
      <c r="E99" s="134"/>
      <c r="F99" s="171"/>
      <c r="G99" s="129"/>
      <c r="XEW99" s="122"/>
      <c r="XEX99" s="122"/>
      <c r="XEY99" s="122"/>
      <c r="XEZ99" s="122"/>
      <c r="XFA99" s="122"/>
      <c r="XFB99" s="122"/>
      <c r="XFC99" s="122"/>
      <c r="XFD99" s="122"/>
    </row>
    <row r="100" s="117" customFormat="1" customHeight="1" spans="1:16384">
      <c r="A100" s="169">
        <f t="shared" si="1"/>
        <v>98</v>
      </c>
      <c r="B100" s="134" t="s">
        <v>85</v>
      </c>
      <c r="C100" s="134" t="s">
        <v>12</v>
      </c>
      <c r="D100" s="134">
        <v>83</v>
      </c>
      <c r="E100" s="134"/>
      <c r="F100" s="171"/>
      <c r="G100" s="129"/>
      <c r="XEW100" s="122"/>
      <c r="XEX100" s="122"/>
      <c r="XEY100" s="122"/>
      <c r="XEZ100" s="122"/>
      <c r="XFA100" s="122"/>
      <c r="XFB100" s="122"/>
      <c r="XFC100" s="122"/>
      <c r="XFD100" s="122"/>
    </row>
    <row r="101" s="117" customFormat="1" customHeight="1" spans="1:16384">
      <c r="A101" s="169">
        <f t="shared" si="1"/>
        <v>99</v>
      </c>
      <c r="B101" s="134" t="s">
        <v>86</v>
      </c>
      <c r="C101" s="134" t="s">
        <v>12</v>
      </c>
      <c r="D101" s="134">
        <v>97</v>
      </c>
      <c r="E101" s="134"/>
      <c r="F101" s="171"/>
      <c r="G101" s="129"/>
      <c r="XEW101" s="122"/>
      <c r="XEX101" s="122"/>
      <c r="XEY101" s="122"/>
      <c r="XEZ101" s="122"/>
      <c r="XFA101" s="122"/>
      <c r="XFB101" s="122"/>
      <c r="XFC101" s="122"/>
      <c r="XFD101" s="122"/>
    </row>
    <row r="102" s="117" customFormat="1" customHeight="1" spans="1:16384">
      <c r="A102" s="169">
        <f t="shared" si="1"/>
        <v>100</v>
      </c>
      <c r="B102" s="134" t="s">
        <v>89</v>
      </c>
      <c r="C102" s="134" t="s">
        <v>12</v>
      </c>
      <c r="D102" s="134">
        <v>178</v>
      </c>
      <c r="E102" s="134"/>
      <c r="F102" s="171"/>
      <c r="G102" s="129"/>
      <c r="XEW102" s="122"/>
      <c r="XEX102" s="122"/>
      <c r="XEY102" s="122"/>
      <c r="XEZ102" s="122"/>
      <c r="XFA102" s="122"/>
      <c r="XFB102" s="122"/>
      <c r="XFC102" s="122"/>
      <c r="XFD102" s="122"/>
    </row>
    <row r="103" s="117" customFormat="1" customHeight="1" spans="1:16384">
      <c r="A103" s="169">
        <f t="shared" si="1"/>
        <v>101</v>
      </c>
      <c r="B103" s="134" t="s">
        <v>90</v>
      </c>
      <c r="C103" s="134" t="s">
        <v>12</v>
      </c>
      <c r="D103" s="134">
        <v>162</v>
      </c>
      <c r="E103" s="134"/>
      <c r="F103" s="171"/>
      <c r="G103" s="129"/>
      <c r="XEW103" s="122"/>
      <c r="XEX103" s="122"/>
      <c r="XEY103" s="122"/>
      <c r="XEZ103" s="122"/>
      <c r="XFA103" s="122"/>
      <c r="XFB103" s="122"/>
      <c r="XFC103" s="122"/>
      <c r="XFD103" s="122"/>
    </row>
    <row r="104" s="117" customFormat="1" customHeight="1" spans="1:16384">
      <c r="A104" s="169">
        <f t="shared" si="1"/>
        <v>102</v>
      </c>
      <c r="B104" s="134" t="s">
        <v>91</v>
      </c>
      <c r="C104" s="134" t="s">
        <v>12</v>
      </c>
      <c r="D104" s="134">
        <v>245</v>
      </c>
      <c r="E104" s="134" t="s">
        <v>97</v>
      </c>
      <c r="F104" s="171"/>
      <c r="G104" s="129"/>
      <c r="XEW104" s="122"/>
      <c r="XEX104" s="122"/>
      <c r="XEY104" s="122"/>
      <c r="XEZ104" s="122"/>
      <c r="XFA104" s="122"/>
      <c r="XFB104" s="122"/>
      <c r="XFC104" s="122"/>
      <c r="XFD104" s="122"/>
    </row>
    <row r="105" s="117" customFormat="1" customHeight="1" spans="1:16384">
      <c r="A105" s="169">
        <f t="shared" si="1"/>
        <v>103</v>
      </c>
      <c r="B105" s="134" t="s">
        <v>59</v>
      </c>
      <c r="C105" s="134" t="s">
        <v>12</v>
      </c>
      <c r="D105" s="134">
        <v>48</v>
      </c>
      <c r="E105" s="134"/>
      <c r="F105" s="171"/>
      <c r="G105" s="129"/>
      <c r="XEW105" s="122"/>
      <c r="XEX105" s="122"/>
      <c r="XEY105" s="122"/>
      <c r="XEZ105" s="122"/>
      <c r="XFA105" s="122"/>
      <c r="XFB105" s="122"/>
      <c r="XFC105" s="122"/>
      <c r="XFD105" s="122"/>
    </row>
    <row r="106" s="117" customFormat="1" customHeight="1" spans="1:16384">
      <c r="A106" s="169">
        <f t="shared" si="1"/>
        <v>104</v>
      </c>
      <c r="B106" s="134" t="s">
        <v>92</v>
      </c>
      <c r="C106" s="134" t="s">
        <v>12</v>
      </c>
      <c r="D106" s="134">
        <v>20</v>
      </c>
      <c r="E106" s="134"/>
      <c r="F106" s="171"/>
      <c r="G106" s="129"/>
      <c r="XEW106" s="122"/>
      <c r="XEX106" s="122"/>
      <c r="XEY106" s="122"/>
      <c r="XEZ106" s="122"/>
      <c r="XFA106" s="122"/>
      <c r="XFB106" s="122"/>
      <c r="XFC106" s="122"/>
      <c r="XFD106" s="122"/>
    </row>
    <row r="107" s="117" customFormat="1" customHeight="1" spans="1:16384">
      <c r="A107" s="169">
        <f t="shared" si="1"/>
        <v>105</v>
      </c>
      <c r="B107" s="134" t="s">
        <v>31</v>
      </c>
      <c r="C107" s="134" t="s">
        <v>12</v>
      </c>
      <c r="D107" s="134">
        <v>58</v>
      </c>
      <c r="E107" s="134"/>
      <c r="F107" s="171"/>
      <c r="G107" s="129"/>
      <c r="XEW107" s="122"/>
      <c r="XEX107" s="122"/>
      <c r="XEY107" s="122"/>
      <c r="XEZ107" s="122"/>
      <c r="XFA107" s="122"/>
      <c r="XFB107" s="122"/>
      <c r="XFC107" s="122"/>
      <c r="XFD107" s="122"/>
    </row>
    <row r="108" s="117" customFormat="1" customHeight="1" spans="1:16384">
      <c r="A108" s="169">
        <f t="shared" si="1"/>
        <v>106</v>
      </c>
      <c r="B108" s="134" t="s">
        <v>93</v>
      </c>
      <c r="C108" s="134" t="s">
        <v>12</v>
      </c>
      <c r="D108" s="134">
        <v>2</v>
      </c>
      <c r="E108" s="134"/>
      <c r="F108" s="171"/>
      <c r="G108" s="129"/>
      <c r="XEW108" s="122"/>
      <c r="XEX108" s="122"/>
      <c r="XEY108" s="122"/>
      <c r="XEZ108" s="122"/>
      <c r="XFA108" s="122"/>
      <c r="XFB108" s="122"/>
      <c r="XFC108" s="122"/>
      <c r="XFD108" s="122"/>
    </row>
    <row r="109" s="117" customFormat="1" customHeight="1" spans="1:16384">
      <c r="A109" s="169">
        <f t="shared" si="1"/>
        <v>107</v>
      </c>
      <c r="B109" s="134" t="s">
        <v>45</v>
      </c>
      <c r="C109" s="134" t="s">
        <v>12</v>
      </c>
      <c r="D109" s="134">
        <v>12</v>
      </c>
      <c r="E109" s="134"/>
      <c r="F109" s="171"/>
      <c r="G109" s="129"/>
      <c r="XEW109" s="122"/>
      <c r="XEX109" s="122"/>
      <c r="XEY109" s="122"/>
      <c r="XEZ109" s="122"/>
      <c r="XFA109" s="122"/>
      <c r="XFB109" s="122"/>
      <c r="XFC109" s="122"/>
      <c r="XFD109" s="122"/>
    </row>
    <row r="110" s="117" customFormat="1" customHeight="1" spans="1:16384">
      <c r="A110" s="169">
        <f t="shared" si="1"/>
        <v>108</v>
      </c>
      <c r="B110" s="134" t="s">
        <v>87</v>
      </c>
      <c r="C110" s="134" t="s">
        <v>12</v>
      </c>
      <c r="D110" s="134">
        <v>105</v>
      </c>
      <c r="E110" s="134"/>
      <c r="F110" s="171"/>
      <c r="G110" s="129"/>
      <c r="XEW110" s="122"/>
      <c r="XEX110" s="122"/>
      <c r="XEY110" s="122"/>
      <c r="XEZ110" s="122"/>
      <c r="XFA110" s="122"/>
      <c r="XFB110" s="122"/>
      <c r="XFC110" s="122"/>
      <c r="XFD110" s="122"/>
    </row>
    <row r="111" s="117" customFormat="1" customHeight="1" spans="1:16384">
      <c r="A111" s="169">
        <f t="shared" si="1"/>
        <v>109</v>
      </c>
      <c r="B111" s="134" t="s">
        <v>71</v>
      </c>
      <c r="C111" s="134" t="s">
        <v>12</v>
      </c>
      <c r="D111" s="134">
        <v>8</v>
      </c>
      <c r="E111" s="134"/>
      <c r="F111" s="171"/>
      <c r="G111" s="129"/>
      <c r="XEW111" s="122"/>
      <c r="XEX111" s="122"/>
      <c r="XEY111" s="122"/>
      <c r="XEZ111" s="122"/>
      <c r="XFA111" s="122"/>
      <c r="XFB111" s="122"/>
      <c r="XFC111" s="122"/>
      <c r="XFD111" s="122"/>
    </row>
    <row r="112" s="117" customFormat="1" customHeight="1" spans="1:16384">
      <c r="A112" s="169">
        <f t="shared" si="1"/>
        <v>110</v>
      </c>
      <c r="B112" s="134" t="s">
        <v>43</v>
      </c>
      <c r="C112" s="134" t="s">
        <v>12</v>
      </c>
      <c r="D112" s="134">
        <v>20</v>
      </c>
      <c r="E112" s="134"/>
      <c r="F112" s="172"/>
      <c r="G112" s="129"/>
      <c r="XEW112" s="122"/>
      <c r="XEX112" s="122"/>
      <c r="XEY112" s="122"/>
      <c r="XEZ112" s="122"/>
      <c r="XFA112" s="122"/>
      <c r="XFB112" s="122"/>
      <c r="XFC112" s="122"/>
      <c r="XFD112" s="122"/>
    </row>
    <row r="113" s="117" customFormat="1" hidden="1" customHeight="1" spans="1:16384">
      <c r="A113" s="169">
        <f t="shared" si="1"/>
        <v>111</v>
      </c>
      <c r="B113" s="134" t="s">
        <v>98</v>
      </c>
      <c r="C113" s="134" t="s">
        <v>12</v>
      </c>
      <c r="D113" s="134">
        <v>80</v>
      </c>
      <c r="E113" s="134"/>
      <c r="F113" s="170" t="s">
        <v>30</v>
      </c>
      <c r="G113" s="129"/>
      <c r="XEW113" s="122"/>
      <c r="XEX113" s="122"/>
      <c r="XEY113" s="122"/>
      <c r="XEZ113" s="122"/>
      <c r="XFA113" s="122"/>
      <c r="XFB113" s="122"/>
      <c r="XFC113" s="122"/>
      <c r="XFD113" s="122"/>
    </row>
    <row r="114" s="117" customFormat="1" hidden="1" customHeight="1" spans="1:16384">
      <c r="A114" s="169">
        <f t="shared" si="1"/>
        <v>112</v>
      </c>
      <c r="B114" s="134" t="s">
        <v>99</v>
      </c>
      <c r="C114" s="134" t="s">
        <v>12</v>
      </c>
      <c r="D114" s="134">
        <v>50</v>
      </c>
      <c r="E114" s="134"/>
      <c r="F114" s="171"/>
      <c r="G114" s="129"/>
      <c r="XEW114" s="122"/>
      <c r="XEX114" s="122"/>
      <c r="XEY114" s="122"/>
      <c r="XEZ114" s="122"/>
      <c r="XFA114" s="122"/>
      <c r="XFB114" s="122"/>
      <c r="XFC114" s="122"/>
      <c r="XFD114" s="122"/>
    </row>
    <row r="115" s="117" customFormat="1" hidden="1" customHeight="1" spans="1:16384">
      <c r="A115" s="169">
        <f t="shared" si="1"/>
        <v>113</v>
      </c>
      <c r="B115" s="134" t="s">
        <v>47</v>
      </c>
      <c r="C115" s="134" t="s">
        <v>12</v>
      </c>
      <c r="D115" s="134">
        <v>10</v>
      </c>
      <c r="E115" s="134"/>
      <c r="F115" s="171"/>
      <c r="G115" s="129"/>
      <c r="XEW115" s="122"/>
      <c r="XEX115" s="122"/>
      <c r="XEY115" s="122"/>
      <c r="XEZ115" s="122"/>
      <c r="XFA115" s="122"/>
      <c r="XFB115" s="122"/>
      <c r="XFC115" s="122"/>
      <c r="XFD115" s="122"/>
    </row>
    <row r="116" s="117" customFormat="1" hidden="1" customHeight="1" spans="1:16384">
      <c r="A116" s="169">
        <f t="shared" si="1"/>
        <v>114</v>
      </c>
      <c r="B116" s="134" t="s">
        <v>100</v>
      </c>
      <c r="C116" s="134" t="s">
        <v>12</v>
      </c>
      <c r="D116" s="134">
        <v>50</v>
      </c>
      <c r="E116" s="134"/>
      <c r="F116" s="171"/>
      <c r="G116" s="129"/>
      <c r="XEW116" s="122"/>
      <c r="XEX116" s="122"/>
      <c r="XEY116" s="122"/>
      <c r="XEZ116" s="122"/>
      <c r="XFA116" s="122"/>
      <c r="XFB116" s="122"/>
      <c r="XFC116" s="122"/>
      <c r="XFD116" s="122"/>
    </row>
    <row r="117" s="117" customFormat="1" hidden="1" customHeight="1" spans="1:16384">
      <c r="A117" s="169">
        <f t="shared" si="1"/>
        <v>115</v>
      </c>
      <c r="B117" s="134" t="s">
        <v>90</v>
      </c>
      <c r="C117" s="134" t="s">
        <v>12</v>
      </c>
      <c r="D117" s="134">
        <v>50</v>
      </c>
      <c r="E117" s="134"/>
      <c r="F117" s="171"/>
      <c r="G117" s="129"/>
      <c r="XEW117" s="122"/>
      <c r="XEX117" s="122"/>
      <c r="XEY117" s="122"/>
      <c r="XEZ117" s="122"/>
      <c r="XFA117" s="122"/>
      <c r="XFB117" s="122"/>
      <c r="XFC117" s="122"/>
      <c r="XFD117" s="122"/>
    </row>
    <row r="118" s="117" customFormat="1" hidden="1" customHeight="1" spans="1:16384">
      <c r="A118" s="169">
        <f t="shared" si="1"/>
        <v>116</v>
      </c>
      <c r="B118" s="134" t="s">
        <v>68</v>
      </c>
      <c r="C118" s="134" t="s">
        <v>12</v>
      </c>
      <c r="D118" s="134">
        <v>30</v>
      </c>
      <c r="E118" s="134"/>
      <c r="F118" s="171"/>
      <c r="G118" s="129"/>
      <c r="XEW118" s="122"/>
      <c r="XEX118" s="122"/>
      <c r="XEY118" s="122"/>
      <c r="XEZ118" s="122"/>
      <c r="XFA118" s="122"/>
      <c r="XFB118" s="122"/>
      <c r="XFC118" s="122"/>
      <c r="XFD118" s="122"/>
    </row>
    <row r="119" s="117" customFormat="1" hidden="1" customHeight="1" spans="1:16384">
      <c r="A119" s="169">
        <f t="shared" si="1"/>
        <v>117</v>
      </c>
      <c r="B119" s="134" t="s">
        <v>67</v>
      </c>
      <c r="C119" s="134" t="s">
        <v>12</v>
      </c>
      <c r="D119" s="134">
        <v>40</v>
      </c>
      <c r="E119" s="134"/>
      <c r="F119" s="171"/>
      <c r="G119" s="129"/>
      <c r="XEW119" s="122"/>
      <c r="XEX119" s="122"/>
      <c r="XEY119" s="122"/>
      <c r="XEZ119" s="122"/>
      <c r="XFA119" s="122"/>
      <c r="XFB119" s="122"/>
      <c r="XFC119" s="122"/>
      <c r="XFD119" s="122"/>
    </row>
    <row r="120" s="117" customFormat="1" hidden="1" customHeight="1" spans="1:16384">
      <c r="A120" s="169">
        <f t="shared" si="1"/>
        <v>118</v>
      </c>
      <c r="B120" s="134" t="s">
        <v>72</v>
      </c>
      <c r="C120" s="134" t="s">
        <v>12</v>
      </c>
      <c r="D120" s="134">
        <v>10</v>
      </c>
      <c r="E120" s="134"/>
      <c r="F120" s="171"/>
      <c r="G120" s="129"/>
      <c r="XEW120" s="122"/>
      <c r="XEX120" s="122"/>
      <c r="XEY120" s="122"/>
      <c r="XEZ120" s="122"/>
      <c r="XFA120" s="122"/>
      <c r="XFB120" s="122"/>
      <c r="XFC120" s="122"/>
      <c r="XFD120" s="122"/>
    </row>
    <row r="121" s="117" customFormat="1" hidden="1" customHeight="1" spans="1:16384">
      <c r="A121" s="169">
        <f t="shared" si="1"/>
        <v>119</v>
      </c>
      <c r="B121" s="134" t="s">
        <v>101</v>
      </c>
      <c r="C121" s="134" t="s">
        <v>12</v>
      </c>
      <c r="D121" s="134">
        <v>70</v>
      </c>
      <c r="E121" s="134"/>
      <c r="F121" s="171"/>
      <c r="G121" s="129"/>
      <c r="XEW121" s="122"/>
      <c r="XEX121" s="122"/>
      <c r="XEY121" s="122"/>
      <c r="XEZ121" s="122"/>
      <c r="XFA121" s="122"/>
      <c r="XFB121" s="122"/>
      <c r="XFC121" s="122"/>
      <c r="XFD121" s="122"/>
    </row>
    <row r="122" s="117" customFormat="1" hidden="1" customHeight="1" spans="1:16384">
      <c r="A122" s="169">
        <f t="shared" si="1"/>
        <v>120</v>
      </c>
      <c r="B122" s="134" t="s">
        <v>23</v>
      </c>
      <c r="C122" s="134" t="s">
        <v>12</v>
      </c>
      <c r="D122" s="134">
        <v>60</v>
      </c>
      <c r="E122" s="134"/>
      <c r="F122" s="171"/>
      <c r="G122" s="129"/>
      <c r="XEW122" s="122"/>
      <c r="XEX122" s="122"/>
      <c r="XEY122" s="122"/>
      <c r="XEZ122" s="122"/>
      <c r="XFA122" s="122"/>
      <c r="XFB122" s="122"/>
      <c r="XFC122" s="122"/>
      <c r="XFD122" s="122"/>
    </row>
    <row r="123" s="117" customFormat="1" hidden="1" customHeight="1" spans="1:16384">
      <c r="A123" s="169">
        <f t="shared" si="1"/>
        <v>121</v>
      </c>
      <c r="B123" s="134" t="s">
        <v>85</v>
      </c>
      <c r="C123" s="134" t="s">
        <v>12</v>
      </c>
      <c r="D123" s="134">
        <v>30</v>
      </c>
      <c r="E123" s="134"/>
      <c r="F123" s="171"/>
      <c r="G123" s="129"/>
      <c r="XEW123" s="122"/>
      <c r="XEX123" s="122"/>
      <c r="XEY123" s="122"/>
      <c r="XEZ123" s="122"/>
      <c r="XFA123" s="122"/>
      <c r="XFB123" s="122"/>
      <c r="XFC123" s="122"/>
      <c r="XFD123" s="122"/>
    </row>
    <row r="124" s="117" customFormat="1" hidden="1" customHeight="1" spans="1:16384">
      <c r="A124" s="169">
        <f t="shared" si="1"/>
        <v>122</v>
      </c>
      <c r="B124" s="134" t="s">
        <v>27</v>
      </c>
      <c r="C124" s="134" t="s">
        <v>12</v>
      </c>
      <c r="D124" s="134">
        <v>30</v>
      </c>
      <c r="E124" s="134"/>
      <c r="F124" s="171"/>
      <c r="G124" s="129"/>
      <c r="XEW124" s="122"/>
      <c r="XEX124" s="122"/>
      <c r="XEY124" s="122"/>
      <c r="XEZ124" s="122"/>
      <c r="XFA124" s="122"/>
      <c r="XFB124" s="122"/>
      <c r="XFC124" s="122"/>
      <c r="XFD124" s="122"/>
    </row>
    <row r="125" s="117" customFormat="1" hidden="1" customHeight="1" spans="1:16384">
      <c r="A125" s="169">
        <f t="shared" si="1"/>
        <v>123</v>
      </c>
      <c r="B125" s="134" t="s">
        <v>102</v>
      </c>
      <c r="C125" s="134" t="s">
        <v>12</v>
      </c>
      <c r="D125" s="134">
        <v>10</v>
      </c>
      <c r="E125" s="134"/>
      <c r="F125" s="171"/>
      <c r="G125" s="129"/>
      <c r="XEW125" s="122"/>
      <c r="XEX125" s="122"/>
      <c r="XEY125" s="122"/>
      <c r="XEZ125" s="122"/>
      <c r="XFA125" s="122"/>
      <c r="XFB125" s="122"/>
      <c r="XFC125" s="122"/>
      <c r="XFD125" s="122"/>
    </row>
    <row r="126" s="117" customFormat="1" hidden="1" customHeight="1" spans="1:16384">
      <c r="A126" s="169">
        <f t="shared" si="1"/>
        <v>124</v>
      </c>
      <c r="B126" s="134" t="s">
        <v>39</v>
      </c>
      <c r="C126" s="134" t="s">
        <v>12</v>
      </c>
      <c r="D126" s="134">
        <v>30</v>
      </c>
      <c r="E126" s="134"/>
      <c r="F126" s="171"/>
      <c r="G126" s="129"/>
      <c r="XEW126" s="122"/>
      <c r="XEX126" s="122"/>
      <c r="XEY126" s="122"/>
      <c r="XEZ126" s="122"/>
      <c r="XFA126" s="122"/>
      <c r="XFB126" s="122"/>
      <c r="XFC126" s="122"/>
      <c r="XFD126" s="122"/>
    </row>
    <row r="127" s="117" customFormat="1" hidden="1" customHeight="1" spans="1:16384">
      <c r="A127" s="169">
        <f t="shared" si="1"/>
        <v>125</v>
      </c>
      <c r="B127" s="134" t="s">
        <v>70</v>
      </c>
      <c r="C127" s="134" t="s">
        <v>12</v>
      </c>
      <c r="D127" s="134">
        <v>40</v>
      </c>
      <c r="E127" s="134"/>
      <c r="F127" s="171"/>
      <c r="G127" s="129"/>
      <c r="XEW127" s="122"/>
      <c r="XEX127" s="122"/>
      <c r="XEY127" s="122"/>
      <c r="XEZ127" s="122"/>
      <c r="XFA127" s="122"/>
      <c r="XFB127" s="122"/>
      <c r="XFC127" s="122"/>
      <c r="XFD127" s="122"/>
    </row>
    <row r="128" s="117" customFormat="1" hidden="1" customHeight="1" spans="1:16384">
      <c r="A128" s="169">
        <f t="shared" si="1"/>
        <v>126</v>
      </c>
      <c r="B128" s="134" t="s">
        <v>59</v>
      </c>
      <c r="C128" s="134" t="s">
        <v>12</v>
      </c>
      <c r="D128" s="134">
        <v>20</v>
      </c>
      <c r="E128" s="134"/>
      <c r="F128" s="171"/>
      <c r="G128" s="129"/>
      <c r="XEW128" s="122"/>
      <c r="XEX128" s="122"/>
      <c r="XEY128" s="122"/>
      <c r="XEZ128" s="122"/>
      <c r="XFA128" s="122"/>
      <c r="XFB128" s="122"/>
      <c r="XFC128" s="122"/>
      <c r="XFD128" s="122"/>
    </row>
    <row r="129" s="117" customFormat="1" hidden="1" customHeight="1" spans="1:16384">
      <c r="A129" s="169">
        <f t="shared" si="1"/>
        <v>127</v>
      </c>
      <c r="B129" s="134" t="s">
        <v>45</v>
      </c>
      <c r="C129" s="134" t="s">
        <v>12</v>
      </c>
      <c r="D129" s="134">
        <v>10</v>
      </c>
      <c r="E129" s="134"/>
      <c r="F129" s="171"/>
      <c r="G129" s="129"/>
      <c r="XEW129" s="122"/>
      <c r="XEX129" s="122"/>
      <c r="XEY129" s="122"/>
      <c r="XEZ129" s="122"/>
      <c r="XFA129" s="122"/>
      <c r="XFB129" s="122"/>
      <c r="XFC129" s="122"/>
      <c r="XFD129" s="122"/>
    </row>
    <row r="130" s="117" customFormat="1" hidden="1" customHeight="1" spans="1:16384">
      <c r="A130" s="169">
        <f t="shared" si="1"/>
        <v>128</v>
      </c>
      <c r="B130" s="134" t="s">
        <v>43</v>
      </c>
      <c r="C130" s="134" t="s">
        <v>12</v>
      </c>
      <c r="D130" s="134">
        <v>20</v>
      </c>
      <c r="E130" s="134"/>
      <c r="F130" s="171"/>
      <c r="G130" s="129"/>
      <c r="XEW130" s="122"/>
      <c r="XEX130" s="122"/>
      <c r="XEY130" s="122"/>
      <c r="XEZ130" s="122"/>
      <c r="XFA130" s="122"/>
      <c r="XFB130" s="122"/>
      <c r="XFC130" s="122"/>
      <c r="XFD130" s="122"/>
    </row>
    <row r="131" s="117" customFormat="1" hidden="1" customHeight="1" spans="1:16384">
      <c r="A131" s="169">
        <f t="shared" si="1"/>
        <v>129</v>
      </c>
      <c r="B131" s="134" t="s">
        <v>71</v>
      </c>
      <c r="C131" s="134" t="s">
        <v>12</v>
      </c>
      <c r="D131" s="134">
        <v>10</v>
      </c>
      <c r="E131" s="134"/>
      <c r="F131" s="171"/>
      <c r="G131" s="129"/>
      <c r="XEW131" s="122"/>
      <c r="XEX131" s="122"/>
      <c r="XEY131" s="122"/>
      <c r="XEZ131" s="122"/>
      <c r="XFA131" s="122"/>
      <c r="XFB131" s="122"/>
      <c r="XFC131" s="122"/>
      <c r="XFD131" s="122"/>
    </row>
    <row r="132" s="117" customFormat="1" hidden="1" customHeight="1" spans="1:16384">
      <c r="A132" s="169">
        <f t="shared" ref="A132:A195" si="2">IF(B132&lt;&gt;"",ROW()-2,"")</f>
        <v>130</v>
      </c>
      <c r="B132" s="134" t="s">
        <v>93</v>
      </c>
      <c r="C132" s="134" t="s">
        <v>12</v>
      </c>
      <c r="D132" s="134">
        <v>5</v>
      </c>
      <c r="E132" s="134"/>
      <c r="F132" s="171"/>
      <c r="G132" s="129"/>
      <c r="XEW132" s="122"/>
      <c r="XEX132" s="122"/>
      <c r="XEY132" s="122"/>
      <c r="XEZ132" s="122"/>
      <c r="XFA132" s="122"/>
      <c r="XFB132" s="122"/>
      <c r="XFC132" s="122"/>
      <c r="XFD132" s="122"/>
    </row>
    <row r="133" s="117" customFormat="1" hidden="1" customHeight="1" spans="1:16384">
      <c r="A133" s="169">
        <f t="shared" si="2"/>
        <v>131</v>
      </c>
      <c r="B133" s="134" t="s">
        <v>83</v>
      </c>
      <c r="C133" s="134" t="s">
        <v>12</v>
      </c>
      <c r="D133" s="134">
        <v>3</v>
      </c>
      <c r="E133" s="134"/>
      <c r="F133" s="171"/>
      <c r="G133" s="129"/>
      <c r="XEW133" s="122"/>
      <c r="XEX133" s="122"/>
      <c r="XEY133" s="122"/>
      <c r="XEZ133" s="122"/>
      <c r="XFA133" s="122"/>
      <c r="XFB133" s="122"/>
      <c r="XFC133" s="122"/>
      <c r="XFD133" s="122"/>
    </row>
    <row r="134" hidden="1" customHeight="1" spans="1:7">
      <c r="A134" s="169">
        <f t="shared" si="2"/>
        <v>132</v>
      </c>
      <c r="B134" s="134" t="s">
        <v>49</v>
      </c>
      <c r="C134" s="134" t="s">
        <v>12</v>
      </c>
      <c r="D134" s="134">
        <v>176</v>
      </c>
      <c r="E134" s="134" t="s">
        <v>103</v>
      </c>
      <c r="F134" s="171"/>
      <c r="G134" s="129"/>
    </row>
    <row r="135" hidden="1" customHeight="1" spans="1:7">
      <c r="A135" s="169">
        <f t="shared" si="2"/>
        <v>133</v>
      </c>
      <c r="B135" s="134" t="s">
        <v>104</v>
      </c>
      <c r="C135" s="134" t="s">
        <v>12</v>
      </c>
      <c r="D135" s="134">
        <v>250</v>
      </c>
      <c r="E135" s="134"/>
      <c r="F135" s="171"/>
      <c r="G135" s="129"/>
    </row>
    <row r="136" hidden="1" customHeight="1" spans="1:7">
      <c r="A136" s="169">
        <f t="shared" si="2"/>
        <v>134</v>
      </c>
      <c r="B136" s="134" t="s">
        <v>29</v>
      </c>
      <c r="C136" s="134" t="s">
        <v>12</v>
      </c>
      <c r="D136" s="134">
        <v>10</v>
      </c>
      <c r="E136" s="134"/>
      <c r="F136" s="172"/>
      <c r="G136" s="129"/>
    </row>
    <row r="137" hidden="1" customHeight="1" spans="1:7">
      <c r="A137" s="169">
        <f t="shared" si="2"/>
        <v>135</v>
      </c>
      <c r="B137" s="134" t="s">
        <v>71</v>
      </c>
      <c r="C137" s="134" t="s">
        <v>12</v>
      </c>
      <c r="D137" s="134">
        <v>3</v>
      </c>
      <c r="E137" s="134"/>
      <c r="F137" s="170" t="s">
        <v>32</v>
      </c>
      <c r="G137" s="129"/>
    </row>
    <row r="138" hidden="1" customHeight="1" spans="1:7">
      <c r="A138" s="169">
        <f t="shared" si="2"/>
        <v>136</v>
      </c>
      <c r="B138" s="134" t="s">
        <v>98</v>
      </c>
      <c r="C138" s="134" t="s">
        <v>12</v>
      </c>
      <c r="D138" s="134">
        <v>15</v>
      </c>
      <c r="E138" s="134"/>
      <c r="F138" s="171"/>
      <c r="G138" s="129"/>
    </row>
    <row r="139" hidden="1" customHeight="1" spans="1:7">
      <c r="A139" s="169">
        <f t="shared" si="2"/>
        <v>137</v>
      </c>
      <c r="B139" s="134" t="s">
        <v>99</v>
      </c>
      <c r="C139" s="134" t="s">
        <v>12</v>
      </c>
      <c r="D139" s="134">
        <v>15</v>
      </c>
      <c r="E139" s="134"/>
      <c r="F139" s="171"/>
      <c r="G139" s="129"/>
    </row>
    <row r="140" hidden="1" customHeight="1" spans="1:7">
      <c r="A140" s="169">
        <f t="shared" si="2"/>
        <v>138</v>
      </c>
      <c r="B140" s="134" t="s">
        <v>11</v>
      </c>
      <c r="C140" s="134" t="s">
        <v>12</v>
      </c>
      <c r="D140" s="134">
        <v>5</v>
      </c>
      <c r="E140" s="134"/>
      <c r="F140" s="171"/>
      <c r="G140" s="129"/>
    </row>
    <row r="141" hidden="1" customHeight="1" spans="1:7">
      <c r="A141" s="169">
        <f t="shared" si="2"/>
        <v>139</v>
      </c>
      <c r="B141" s="134" t="s">
        <v>47</v>
      </c>
      <c r="C141" s="134" t="s">
        <v>12</v>
      </c>
      <c r="D141" s="134">
        <v>2</v>
      </c>
      <c r="E141" s="134"/>
      <c r="F141" s="171"/>
      <c r="G141" s="129"/>
    </row>
    <row r="142" hidden="1" customHeight="1" spans="1:7">
      <c r="A142" s="169">
        <f t="shared" si="2"/>
        <v>140</v>
      </c>
      <c r="B142" s="134" t="s">
        <v>100</v>
      </c>
      <c r="C142" s="134" t="s">
        <v>12</v>
      </c>
      <c r="D142" s="134">
        <v>16</v>
      </c>
      <c r="E142" s="134"/>
      <c r="F142" s="171"/>
      <c r="G142" s="129"/>
    </row>
    <row r="143" hidden="1" customHeight="1" spans="1:7">
      <c r="A143" s="169">
        <f t="shared" si="2"/>
        <v>141</v>
      </c>
      <c r="B143" s="134" t="s">
        <v>90</v>
      </c>
      <c r="C143" s="134" t="s">
        <v>12</v>
      </c>
      <c r="D143" s="134">
        <v>15</v>
      </c>
      <c r="E143" s="134"/>
      <c r="F143" s="171"/>
      <c r="G143" s="129"/>
    </row>
    <row r="144" hidden="1" customHeight="1" spans="1:7">
      <c r="A144" s="169">
        <f t="shared" si="2"/>
        <v>142</v>
      </c>
      <c r="B144" s="134" t="s">
        <v>59</v>
      </c>
      <c r="C144" s="134" t="s">
        <v>12</v>
      </c>
      <c r="D144" s="134">
        <v>11</v>
      </c>
      <c r="E144" s="134"/>
      <c r="F144" s="171"/>
      <c r="G144" s="129"/>
    </row>
    <row r="145" hidden="1" customHeight="1" spans="1:7">
      <c r="A145" s="169">
        <f t="shared" si="2"/>
        <v>143</v>
      </c>
      <c r="B145" s="134" t="s">
        <v>68</v>
      </c>
      <c r="C145" s="134" t="s">
        <v>12</v>
      </c>
      <c r="D145" s="134">
        <v>5</v>
      </c>
      <c r="E145" s="134"/>
      <c r="F145" s="171"/>
      <c r="G145" s="129"/>
    </row>
    <row r="146" hidden="1" customHeight="1" spans="1:7">
      <c r="A146" s="169">
        <f t="shared" si="2"/>
        <v>144</v>
      </c>
      <c r="B146" s="134" t="s">
        <v>67</v>
      </c>
      <c r="C146" s="134" t="s">
        <v>12</v>
      </c>
      <c r="D146" s="134">
        <v>20</v>
      </c>
      <c r="E146" s="134"/>
      <c r="F146" s="171"/>
      <c r="G146" s="129"/>
    </row>
    <row r="147" hidden="1" customHeight="1" spans="1:7">
      <c r="A147" s="169">
        <f t="shared" si="2"/>
        <v>145</v>
      </c>
      <c r="B147" s="134" t="s">
        <v>81</v>
      </c>
      <c r="C147" s="134" t="s">
        <v>12</v>
      </c>
      <c r="D147" s="134">
        <v>5</v>
      </c>
      <c r="E147" s="134"/>
      <c r="F147" s="171"/>
      <c r="G147" s="129"/>
    </row>
    <row r="148" hidden="1" customHeight="1" spans="1:7">
      <c r="A148" s="169">
        <f t="shared" si="2"/>
        <v>146</v>
      </c>
      <c r="B148" s="134" t="s">
        <v>72</v>
      </c>
      <c r="C148" s="134" t="s">
        <v>12</v>
      </c>
      <c r="D148" s="134">
        <v>3</v>
      </c>
      <c r="E148" s="134"/>
      <c r="F148" s="171"/>
      <c r="G148" s="129"/>
    </row>
    <row r="149" hidden="1" customHeight="1" spans="1:7">
      <c r="A149" s="169">
        <f t="shared" si="2"/>
        <v>147</v>
      </c>
      <c r="B149" s="134" t="s">
        <v>101</v>
      </c>
      <c r="C149" s="134" t="s">
        <v>12</v>
      </c>
      <c r="D149" s="134">
        <v>16</v>
      </c>
      <c r="E149" s="134"/>
      <c r="F149" s="171"/>
      <c r="G149" s="129"/>
    </row>
    <row r="150" hidden="1" customHeight="1" spans="1:7">
      <c r="A150" s="169">
        <f t="shared" si="2"/>
        <v>148</v>
      </c>
      <c r="B150" s="134" t="s">
        <v>23</v>
      </c>
      <c r="C150" s="134" t="s">
        <v>12</v>
      </c>
      <c r="D150" s="134">
        <v>16</v>
      </c>
      <c r="E150" s="134"/>
      <c r="F150" s="171"/>
      <c r="G150" s="129"/>
    </row>
    <row r="151" hidden="1" customHeight="1" spans="1:7">
      <c r="A151" s="169">
        <f t="shared" si="2"/>
        <v>149</v>
      </c>
      <c r="B151" s="134" t="s">
        <v>85</v>
      </c>
      <c r="C151" s="134" t="s">
        <v>12</v>
      </c>
      <c r="D151" s="134">
        <v>8</v>
      </c>
      <c r="E151" s="134"/>
      <c r="F151" s="171"/>
      <c r="G151" s="129"/>
    </row>
    <row r="152" hidden="1" customHeight="1" spans="1:7">
      <c r="A152" s="169">
        <f t="shared" si="2"/>
        <v>150</v>
      </c>
      <c r="B152" s="134" t="s">
        <v>102</v>
      </c>
      <c r="C152" s="134" t="s">
        <v>12</v>
      </c>
      <c r="D152" s="134">
        <v>1</v>
      </c>
      <c r="E152" s="134"/>
      <c r="F152" s="171"/>
      <c r="G152" s="129"/>
    </row>
    <row r="153" hidden="1" customHeight="1" spans="1:7">
      <c r="A153" s="169">
        <f t="shared" si="2"/>
        <v>151</v>
      </c>
      <c r="B153" s="134" t="s">
        <v>77</v>
      </c>
      <c r="C153" s="134" t="s">
        <v>12</v>
      </c>
      <c r="D153" s="134">
        <v>8</v>
      </c>
      <c r="E153" s="134"/>
      <c r="F153" s="171"/>
      <c r="G153" s="129"/>
    </row>
    <row r="154" hidden="1" customHeight="1" spans="1:7">
      <c r="A154" s="169">
        <f t="shared" si="2"/>
        <v>152</v>
      </c>
      <c r="B154" s="134" t="s">
        <v>39</v>
      </c>
      <c r="C154" s="134" t="s">
        <v>12</v>
      </c>
      <c r="D154" s="134">
        <v>10</v>
      </c>
      <c r="E154" s="134"/>
      <c r="F154" s="171"/>
      <c r="G154" s="129"/>
    </row>
    <row r="155" hidden="1" customHeight="1" spans="1:7">
      <c r="A155" s="169">
        <f t="shared" si="2"/>
        <v>153</v>
      </c>
      <c r="B155" s="134" t="s">
        <v>70</v>
      </c>
      <c r="C155" s="134" t="s">
        <v>12</v>
      </c>
      <c r="D155" s="134">
        <v>4</v>
      </c>
      <c r="E155" s="134"/>
      <c r="F155" s="171"/>
      <c r="G155" s="129"/>
    </row>
    <row r="156" hidden="1" customHeight="1" spans="1:7">
      <c r="A156" s="169">
        <f t="shared" si="2"/>
        <v>154</v>
      </c>
      <c r="B156" s="134" t="s">
        <v>43</v>
      </c>
      <c r="C156" s="134" t="s">
        <v>12</v>
      </c>
      <c r="D156" s="134">
        <v>5</v>
      </c>
      <c r="E156" s="134"/>
      <c r="F156" s="171"/>
      <c r="G156" s="129"/>
    </row>
    <row r="157" hidden="1" customHeight="1" spans="1:7">
      <c r="A157" s="169">
        <f t="shared" si="2"/>
        <v>155</v>
      </c>
      <c r="B157" s="134" t="s">
        <v>45</v>
      </c>
      <c r="C157" s="134" t="s">
        <v>12</v>
      </c>
      <c r="D157" s="134">
        <v>3</v>
      </c>
      <c r="E157" s="134"/>
      <c r="F157" s="171"/>
      <c r="G157" s="129"/>
    </row>
    <row r="158" hidden="1" customHeight="1" spans="1:7">
      <c r="A158" s="169">
        <f t="shared" si="2"/>
        <v>156</v>
      </c>
      <c r="B158" s="134" t="s">
        <v>49</v>
      </c>
      <c r="C158" s="134" t="s">
        <v>12</v>
      </c>
      <c r="D158" s="134">
        <v>38</v>
      </c>
      <c r="E158" s="134" t="s">
        <v>105</v>
      </c>
      <c r="F158" s="171"/>
      <c r="G158" s="129"/>
    </row>
    <row r="159" hidden="1" customHeight="1" spans="1:7">
      <c r="A159" s="169">
        <f t="shared" si="2"/>
        <v>157</v>
      </c>
      <c r="B159" s="134" t="s">
        <v>104</v>
      </c>
      <c r="C159" s="134" t="s">
        <v>12</v>
      </c>
      <c r="D159" s="134">
        <v>40</v>
      </c>
      <c r="E159" s="134"/>
      <c r="F159" s="172"/>
      <c r="G159" s="129"/>
    </row>
    <row r="160" hidden="1" customHeight="1" spans="1:7">
      <c r="A160" s="169">
        <f t="shared" si="2"/>
        <v>158</v>
      </c>
      <c r="B160" s="134" t="s">
        <v>98</v>
      </c>
      <c r="C160" s="134" t="s">
        <v>12</v>
      </c>
      <c r="D160" s="134">
        <v>20</v>
      </c>
      <c r="E160" s="134"/>
      <c r="F160" s="170" t="s">
        <v>34</v>
      </c>
      <c r="G160" s="129"/>
    </row>
    <row r="161" hidden="1" customHeight="1" spans="1:7">
      <c r="A161" s="169">
        <f t="shared" si="2"/>
        <v>159</v>
      </c>
      <c r="B161" s="134" t="s">
        <v>56</v>
      </c>
      <c r="C161" s="134" t="s">
        <v>12</v>
      </c>
      <c r="D161" s="134">
        <v>25</v>
      </c>
      <c r="E161" s="134"/>
      <c r="F161" s="171"/>
      <c r="G161" s="129"/>
    </row>
    <row r="162" hidden="1" customHeight="1" spans="1:7">
      <c r="A162" s="169">
        <f t="shared" si="2"/>
        <v>160</v>
      </c>
      <c r="B162" s="134" t="s">
        <v>106</v>
      </c>
      <c r="C162" s="134" t="s">
        <v>12</v>
      </c>
      <c r="D162" s="134">
        <v>70</v>
      </c>
      <c r="E162" s="134"/>
      <c r="F162" s="171"/>
      <c r="G162" s="129"/>
    </row>
    <row r="163" hidden="1" customHeight="1" spans="1:7">
      <c r="A163" s="169">
        <f t="shared" si="2"/>
        <v>161</v>
      </c>
      <c r="B163" s="134" t="s">
        <v>107</v>
      </c>
      <c r="C163" s="134" t="s">
        <v>12</v>
      </c>
      <c r="D163" s="134">
        <v>50</v>
      </c>
      <c r="E163" s="134"/>
      <c r="F163" s="171"/>
      <c r="G163" s="129"/>
    </row>
    <row r="164" hidden="1" customHeight="1" spans="1:7">
      <c r="A164" s="169">
        <f t="shared" si="2"/>
        <v>162</v>
      </c>
      <c r="B164" s="134" t="s">
        <v>77</v>
      </c>
      <c r="C164" s="134" t="s">
        <v>12</v>
      </c>
      <c r="D164" s="134">
        <v>40</v>
      </c>
      <c r="E164" s="134"/>
      <c r="F164" s="171"/>
      <c r="G164" s="129"/>
    </row>
    <row r="165" hidden="1" customHeight="1" spans="1:7">
      <c r="A165" s="169">
        <f t="shared" si="2"/>
        <v>163</v>
      </c>
      <c r="B165" s="134" t="s">
        <v>102</v>
      </c>
      <c r="C165" s="134" t="s">
        <v>12</v>
      </c>
      <c r="D165" s="134">
        <v>2</v>
      </c>
      <c r="E165" s="134"/>
      <c r="F165" s="171"/>
      <c r="G165" s="129"/>
    </row>
    <row r="166" hidden="1" customHeight="1" spans="1:7">
      <c r="A166" s="169">
        <f t="shared" si="2"/>
        <v>164</v>
      </c>
      <c r="B166" s="134" t="s">
        <v>35</v>
      </c>
      <c r="C166" s="134" t="s">
        <v>12</v>
      </c>
      <c r="D166" s="134">
        <v>1</v>
      </c>
      <c r="E166" s="134"/>
      <c r="F166" s="171"/>
      <c r="G166" s="129"/>
    </row>
    <row r="167" hidden="1" customHeight="1" spans="1:7">
      <c r="A167" s="169">
        <f t="shared" si="2"/>
        <v>165</v>
      </c>
      <c r="B167" s="134" t="s">
        <v>108</v>
      </c>
      <c r="C167" s="134" t="s">
        <v>12</v>
      </c>
      <c r="D167" s="134">
        <v>30</v>
      </c>
      <c r="E167" s="134"/>
      <c r="F167" s="171"/>
      <c r="G167" s="129"/>
    </row>
    <row r="168" hidden="1" customHeight="1" spans="1:7">
      <c r="A168" s="169">
        <f t="shared" si="2"/>
        <v>166</v>
      </c>
      <c r="B168" s="134" t="s">
        <v>58</v>
      </c>
      <c r="C168" s="134" t="s">
        <v>12</v>
      </c>
      <c r="D168" s="134">
        <v>35</v>
      </c>
      <c r="E168" s="134"/>
      <c r="F168" s="171"/>
      <c r="G168" s="129"/>
    </row>
    <row r="169" hidden="1" customHeight="1" spans="1:7">
      <c r="A169" s="169">
        <f t="shared" si="2"/>
        <v>167</v>
      </c>
      <c r="B169" s="134" t="s">
        <v>11</v>
      </c>
      <c r="C169" s="134" t="s">
        <v>12</v>
      </c>
      <c r="D169" s="134">
        <v>20</v>
      </c>
      <c r="E169" s="134"/>
      <c r="F169" s="171"/>
      <c r="G169" s="129"/>
    </row>
    <row r="170" hidden="1" customHeight="1" spans="1:7">
      <c r="A170" s="169">
        <f t="shared" si="2"/>
        <v>168</v>
      </c>
      <c r="B170" s="134" t="s">
        <v>109</v>
      </c>
      <c r="C170" s="134" t="s">
        <v>12</v>
      </c>
      <c r="D170" s="134">
        <v>30</v>
      </c>
      <c r="E170" s="134"/>
      <c r="F170" s="171"/>
      <c r="G170" s="129"/>
    </row>
    <row r="171" hidden="1" customHeight="1" spans="1:7">
      <c r="A171" s="169">
        <f t="shared" si="2"/>
        <v>169</v>
      </c>
      <c r="B171" s="134" t="s">
        <v>65</v>
      </c>
      <c r="C171" s="134" t="s">
        <v>12</v>
      </c>
      <c r="D171" s="134">
        <v>35</v>
      </c>
      <c r="E171" s="134"/>
      <c r="F171" s="171"/>
      <c r="G171" s="129"/>
    </row>
    <row r="172" hidden="1" customHeight="1" spans="1:7">
      <c r="A172" s="169">
        <f t="shared" si="2"/>
        <v>170</v>
      </c>
      <c r="B172" s="134" t="s">
        <v>62</v>
      </c>
      <c r="C172" s="134" t="s">
        <v>12</v>
      </c>
      <c r="D172" s="134">
        <v>35</v>
      </c>
      <c r="E172" s="134"/>
      <c r="F172" s="171"/>
      <c r="G172" s="129"/>
    </row>
    <row r="173" hidden="1" customHeight="1" spans="1:7">
      <c r="A173" s="169">
        <f t="shared" si="2"/>
        <v>171</v>
      </c>
      <c r="B173" s="134" t="s">
        <v>23</v>
      </c>
      <c r="C173" s="134" t="s">
        <v>12</v>
      </c>
      <c r="D173" s="134">
        <v>30</v>
      </c>
      <c r="E173" s="134"/>
      <c r="F173" s="171"/>
      <c r="G173" s="129"/>
    </row>
    <row r="174" hidden="1" customHeight="1" spans="1:7">
      <c r="A174" s="169">
        <f t="shared" si="2"/>
        <v>172</v>
      </c>
      <c r="B174" s="134" t="s">
        <v>87</v>
      </c>
      <c r="C174" s="134" t="s">
        <v>12</v>
      </c>
      <c r="D174" s="134">
        <v>45</v>
      </c>
      <c r="E174" s="134"/>
      <c r="F174" s="171"/>
      <c r="G174" s="129"/>
    </row>
    <row r="175" hidden="1" customHeight="1" spans="1:7">
      <c r="A175" s="169">
        <f t="shared" si="2"/>
        <v>173</v>
      </c>
      <c r="B175" s="134" t="s">
        <v>88</v>
      </c>
      <c r="C175" s="134" t="s">
        <v>12</v>
      </c>
      <c r="D175" s="134">
        <v>10</v>
      </c>
      <c r="E175" s="134"/>
      <c r="F175" s="171"/>
      <c r="G175" s="129"/>
    </row>
    <row r="176" hidden="1" customHeight="1" spans="1:7">
      <c r="A176" s="169">
        <f t="shared" si="2"/>
        <v>174</v>
      </c>
      <c r="B176" s="134" t="s">
        <v>59</v>
      </c>
      <c r="C176" s="134" t="s">
        <v>12</v>
      </c>
      <c r="D176" s="134">
        <v>10</v>
      </c>
      <c r="E176" s="134"/>
      <c r="F176" s="171"/>
      <c r="G176" s="129"/>
    </row>
    <row r="177" hidden="1" customHeight="1" spans="1:7">
      <c r="A177" s="169">
        <f t="shared" si="2"/>
        <v>175</v>
      </c>
      <c r="B177" s="134" t="s">
        <v>31</v>
      </c>
      <c r="C177" s="134" t="s">
        <v>12</v>
      </c>
      <c r="D177" s="134">
        <v>25</v>
      </c>
      <c r="E177" s="134"/>
      <c r="F177" s="171"/>
      <c r="G177" s="129"/>
    </row>
    <row r="178" hidden="1" customHeight="1" spans="1:7">
      <c r="A178" s="169">
        <f t="shared" si="2"/>
        <v>176</v>
      </c>
      <c r="B178" s="134" t="s">
        <v>29</v>
      </c>
      <c r="C178" s="134" t="s">
        <v>12</v>
      </c>
      <c r="D178" s="134">
        <v>7</v>
      </c>
      <c r="E178" s="134"/>
      <c r="F178" s="171"/>
      <c r="G178" s="129"/>
    </row>
    <row r="179" hidden="1" customHeight="1" spans="1:7">
      <c r="A179" s="169">
        <f t="shared" si="2"/>
        <v>177</v>
      </c>
      <c r="B179" s="134" t="s">
        <v>81</v>
      </c>
      <c r="C179" s="134" t="s">
        <v>12</v>
      </c>
      <c r="D179" s="134">
        <v>5</v>
      </c>
      <c r="E179" s="134"/>
      <c r="F179" s="171"/>
      <c r="G179" s="129"/>
    </row>
    <row r="180" hidden="1" customHeight="1" spans="1:7">
      <c r="A180" s="169">
        <f t="shared" si="2"/>
        <v>178</v>
      </c>
      <c r="B180" s="134" t="s">
        <v>47</v>
      </c>
      <c r="C180" s="134" t="s">
        <v>12</v>
      </c>
      <c r="D180" s="134">
        <v>3</v>
      </c>
      <c r="E180" s="134"/>
      <c r="F180" s="171"/>
      <c r="G180" s="129"/>
    </row>
    <row r="181" hidden="1" customHeight="1" spans="1:7">
      <c r="A181" s="169">
        <f t="shared" si="2"/>
        <v>179</v>
      </c>
      <c r="B181" s="134" t="s">
        <v>45</v>
      </c>
      <c r="C181" s="134" t="s">
        <v>12</v>
      </c>
      <c r="D181" s="134">
        <v>2</v>
      </c>
      <c r="E181" s="134"/>
      <c r="F181" s="171"/>
      <c r="G181" s="129"/>
    </row>
    <row r="182" hidden="1" customHeight="1" spans="1:7">
      <c r="A182" s="169">
        <f t="shared" si="2"/>
        <v>180</v>
      </c>
      <c r="B182" s="134" t="s">
        <v>71</v>
      </c>
      <c r="C182" s="134" t="s">
        <v>12</v>
      </c>
      <c r="D182" s="134">
        <v>2</v>
      </c>
      <c r="E182" s="134"/>
      <c r="F182" s="171"/>
      <c r="G182" s="129"/>
    </row>
    <row r="183" hidden="1" customHeight="1" spans="1:7">
      <c r="A183" s="169">
        <f t="shared" si="2"/>
        <v>181</v>
      </c>
      <c r="B183" s="134" t="s">
        <v>43</v>
      </c>
      <c r="C183" s="134" t="s">
        <v>12</v>
      </c>
      <c r="D183" s="134">
        <v>5</v>
      </c>
      <c r="E183" s="134"/>
      <c r="F183" s="171"/>
      <c r="G183" s="129"/>
    </row>
    <row r="184" hidden="1" customHeight="1" spans="1:7">
      <c r="A184" s="169">
        <f t="shared" si="2"/>
        <v>182</v>
      </c>
      <c r="B184" s="134" t="s">
        <v>93</v>
      </c>
      <c r="C184" s="134" t="s">
        <v>12</v>
      </c>
      <c r="D184" s="134">
        <v>2</v>
      </c>
      <c r="E184" s="134"/>
      <c r="F184" s="171"/>
      <c r="G184" s="129"/>
    </row>
    <row r="185" hidden="1" customHeight="1" spans="1:7">
      <c r="A185" s="169">
        <f t="shared" si="2"/>
        <v>183</v>
      </c>
      <c r="B185" s="134" t="s">
        <v>83</v>
      </c>
      <c r="C185" s="134" t="s">
        <v>12</v>
      </c>
      <c r="D185" s="134">
        <v>1</v>
      </c>
      <c r="E185" s="134"/>
      <c r="F185" s="171"/>
      <c r="G185" s="129"/>
    </row>
    <row r="186" hidden="1" customHeight="1" spans="1:7">
      <c r="A186" s="169">
        <f t="shared" si="2"/>
        <v>184</v>
      </c>
      <c r="B186" s="134" t="s">
        <v>22</v>
      </c>
      <c r="C186" s="134" t="s">
        <v>12</v>
      </c>
      <c r="D186" s="134">
        <v>2</v>
      </c>
      <c r="E186" s="134"/>
      <c r="F186" s="171"/>
      <c r="G186" s="129"/>
    </row>
    <row r="187" hidden="1" customHeight="1" spans="1:7">
      <c r="A187" s="169">
        <f t="shared" si="2"/>
        <v>185</v>
      </c>
      <c r="B187" s="134" t="s">
        <v>79</v>
      </c>
      <c r="C187" s="134" t="s">
        <v>12</v>
      </c>
      <c r="D187" s="134">
        <v>150</v>
      </c>
      <c r="E187" s="134"/>
      <c r="F187" s="171"/>
      <c r="G187" s="129"/>
    </row>
    <row r="188" hidden="1" customHeight="1" spans="1:7">
      <c r="A188" s="169">
        <f t="shared" si="2"/>
        <v>186</v>
      </c>
      <c r="B188" s="134" t="s">
        <v>110</v>
      </c>
      <c r="C188" s="134" t="s">
        <v>12</v>
      </c>
      <c r="D188" s="134"/>
      <c r="E188" s="134" t="s">
        <v>111</v>
      </c>
      <c r="F188" s="172"/>
      <c r="G188" s="129"/>
    </row>
    <row r="189" hidden="1" customHeight="1" spans="1:7">
      <c r="A189" s="169">
        <f t="shared" si="2"/>
        <v>187</v>
      </c>
      <c r="B189" s="134" t="s">
        <v>81</v>
      </c>
      <c r="C189" s="134" t="s">
        <v>12</v>
      </c>
      <c r="D189" s="134">
        <v>50</v>
      </c>
      <c r="E189" s="134"/>
      <c r="F189" s="170" t="s">
        <v>48</v>
      </c>
      <c r="G189" s="129"/>
    </row>
    <row r="190" hidden="1" customHeight="1" spans="1:7">
      <c r="A190" s="169">
        <f t="shared" si="2"/>
        <v>188</v>
      </c>
      <c r="B190" s="134" t="s">
        <v>72</v>
      </c>
      <c r="C190" s="134" t="s">
        <v>12</v>
      </c>
      <c r="D190" s="134">
        <v>15</v>
      </c>
      <c r="E190" s="134"/>
      <c r="F190" s="171"/>
      <c r="G190" s="129"/>
    </row>
    <row r="191" hidden="1" customHeight="1" spans="1:7">
      <c r="A191" s="169">
        <f t="shared" si="2"/>
        <v>189</v>
      </c>
      <c r="B191" s="134" t="s">
        <v>62</v>
      </c>
      <c r="C191" s="134" t="s">
        <v>12</v>
      </c>
      <c r="D191" s="134">
        <v>70</v>
      </c>
      <c r="E191" s="134"/>
      <c r="F191" s="171"/>
      <c r="G191" s="129"/>
    </row>
    <row r="192" hidden="1" customHeight="1" spans="1:7">
      <c r="A192" s="169">
        <f t="shared" si="2"/>
        <v>190</v>
      </c>
      <c r="B192" s="134" t="s">
        <v>11</v>
      </c>
      <c r="C192" s="134" t="s">
        <v>12</v>
      </c>
      <c r="D192" s="134">
        <v>35</v>
      </c>
      <c r="E192" s="134" t="s">
        <v>112</v>
      </c>
      <c r="F192" s="171"/>
      <c r="G192" s="129"/>
    </row>
    <row r="193" hidden="1" customHeight="1" spans="1:7">
      <c r="A193" s="169">
        <f t="shared" si="2"/>
        <v>191</v>
      </c>
      <c r="B193" s="134" t="s">
        <v>59</v>
      </c>
      <c r="C193" s="134" t="s">
        <v>12</v>
      </c>
      <c r="D193" s="134">
        <v>100</v>
      </c>
      <c r="E193" s="134"/>
      <c r="F193" s="171"/>
      <c r="G193" s="129"/>
    </row>
    <row r="194" hidden="1" customHeight="1" spans="1:7">
      <c r="A194" s="169">
        <f t="shared" si="2"/>
        <v>192</v>
      </c>
      <c r="B194" s="134" t="s">
        <v>69</v>
      </c>
      <c r="C194" s="134" t="s">
        <v>12</v>
      </c>
      <c r="D194" s="134">
        <v>70</v>
      </c>
      <c r="E194" s="134"/>
      <c r="F194" s="171"/>
      <c r="G194" s="129"/>
    </row>
    <row r="195" hidden="1" customHeight="1" spans="1:7">
      <c r="A195" s="169">
        <f t="shared" si="2"/>
        <v>193</v>
      </c>
      <c r="B195" s="134" t="s">
        <v>68</v>
      </c>
      <c r="C195" s="134" t="s">
        <v>12</v>
      </c>
      <c r="D195" s="134">
        <v>90</v>
      </c>
      <c r="E195" s="134"/>
      <c r="F195" s="171"/>
      <c r="G195" s="129"/>
    </row>
    <row r="196" hidden="1" customHeight="1" spans="1:7">
      <c r="A196" s="169">
        <f t="shared" ref="A196:A259" si="3">IF(B196&lt;&gt;"",ROW()-2,"")</f>
        <v>194</v>
      </c>
      <c r="B196" s="134" t="s">
        <v>65</v>
      </c>
      <c r="C196" s="134" t="s">
        <v>12</v>
      </c>
      <c r="D196" s="134">
        <v>60</v>
      </c>
      <c r="E196" s="134"/>
      <c r="F196" s="171"/>
      <c r="G196" s="129"/>
    </row>
    <row r="197" hidden="1" customHeight="1" spans="1:7">
      <c r="A197" s="169">
        <f t="shared" si="3"/>
        <v>195</v>
      </c>
      <c r="B197" s="134" t="s">
        <v>113</v>
      </c>
      <c r="C197" s="134" t="s">
        <v>12</v>
      </c>
      <c r="D197" s="134">
        <v>35</v>
      </c>
      <c r="E197" s="134"/>
      <c r="F197" s="171"/>
      <c r="G197" s="129"/>
    </row>
    <row r="198" hidden="1" customHeight="1" spans="1:7">
      <c r="A198" s="169">
        <f t="shared" si="3"/>
        <v>196</v>
      </c>
      <c r="B198" s="134" t="s">
        <v>114</v>
      </c>
      <c r="C198" s="134" t="s">
        <v>12</v>
      </c>
      <c r="D198" s="134">
        <v>65</v>
      </c>
      <c r="E198" s="134"/>
      <c r="F198" s="171"/>
      <c r="G198" s="129"/>
    </row>
    <row r="199" hidden="1" customHeight="1" spans="1:7">
      <c r="A199" s="169">
        <f t="shared" si="3"/>
        <v>197</v>
      </c>
      <c r="B199" s="134" t="s">
        <v>115</v>
      </c>
      <c r="C199" s="134" t="s">
        <v>12</v>
      </c>
      <c r="D199" s="134">
        <v>10</v>
      </c>
      <c r="E199" s="134"/>
      <c r="F199" s="171"/>
      <c r="G199" s="129"/>
    </row>
    <row r="200" hidden="1" customHeight="1" spans="1:7">
      <c r="A200" s="169">
        <f t="shared" si="3"/>
        <v>198</v>
      </c>
      <c r="B200" s="134" t="s">
        <v>67</v>
      </c>
      <c r="C200" s="134" t="s">
        <v>12</v>
      </c>
      <c r="D200" s="134">
        <v>45</v>
      </c>
      <c r="E200" s="134"/>
      <c r="F200" s="171"/>
      <c r="G200" s="129"/>
    </row>
    <row r="201" hidden="1" customHeight="1" spans="1:7">
      <c r="A201" s="169">
        <f t="shared" si="3"/>
        <v>199</v>
      </c>
      <c r="B201" s="134" t="s">
        <v>22</v>
      </c>
      <c r="C201" s="134" t="s">
        <v>12</v>
      </c>
      <c r="D201" s="134">
        <v>30</v>
      </c>
      <c r="E201" s="134"/>
      <c r="F201" s="171"/>
      <c r="G201" s="129"/>
    </row>
    <row r="202" hidden="1" customHeight="1" spans="1:7">
      <c r="A202" s="169">
        <f t="shared" si="3"/>
        <v>200</v>
      </c>
      <c r="B202" s="134" t="s">
        <v>100</v>
      </c>
      <c r="C202" s="134" t="s">
        <v>12</v>
      </c>
      <c r="D202" s="134">
        <v>45</v>
      </c>
      <c r="E202" s="134"/>
      <c r="F202" s="171"/>
      <c r="G202" s="129"/>
    </row>
    <row r="203" hidden="1" customHeight="1" spans="1:7">
      <c r="A203" s="169">
        <f t="shared" si="3"/>
        <v>201</v>
      </c>
      <c r="B203" s="134" t="s">
        <v>116</v>
      </c>
      <c r="C203" s="134" t="s">
        <v>12</v>
      </c>
      <c r="D203" s="134">
        <v>45</v>
      </c>
      <c r="E203" s="134"/>
      <c r="F203" s="171"/>
      <c r="G203" s="129"/>
    </row>
    <row r="204" hidden="1" customHeight="1" spans="1:7">
      <c r="A204" s="169">
        <f t="shared" si="3"/>
        <v>202</v>
      </c>
      <c r="B204" s="134" t="s">
        <v>98</v>
      </c>
      <c r="C204" s="134" t="s">
        <v>12</v>
      </c>
      <c r="D204" s="134">
        <v>45</v>
      </c>
      <c r="E204" s="134"/>
      <c r="F204" s="171"/>
      <c r="G204" s="129"/>
    </row>
    <row r="205" hidden="1" customHeight="1" spans="1:7">
      <c r="A205" s="169">
        <f t="shared" si="3"/>
        <v>203</v>
      </c>
      <c r="B205" s="134" t="s">
        <v>41</v>
      </c>
      <c r="C205" s="134" t="s">
        <v>12</v>
      </c>
      <c r="D205" s="134">
        <v>50</v>
      </c>
      <c r="E205" s="134"/>
      <c r="F205" s="171"/>
      <c r="G205" s="129"/>
    </row>
    <row r="206" hidden="1" customHeight="1" spans="1:7">
      <c r="A206" s="169">
        <f t="shared" si="3"/>
        <v>204</v>
      </c>
      <c r="B206" s="134" t="s">
        <v>83</v>
      </c>
      <c r="C206" s="134" t="s">
        <v>12</v>
      </c>
      <c r="D206" s="134">
        <v>3</v>
      </c>
      <c r="E206" s="134"/>
      <c r="F206" s="171"/>
      <c r="G206" s="129"/>
    </row>
    <row r="207" hidden="1" customHeight="1" spans="1:7">
      <c r="A207" s="169">
        <f t="shared" si="3"/>
        <v>205</v>
      </c>
      <c r="B207" s="134" t="s">
        <v>117</v>
      </c>
      <c r="C207" s="134" t="s">
        <v>12</v>
      </c>
      <c r="D207" s="134">
        <v>10</v>
      </c>
      <c r="E207" s="134"/>
      <c r="F207" s="171"/>
      <c r="G207" s="129"/>
    </row>
    <row r="208" hidden="1" customHeight="1" spans="1:7">
      <c r="A208" s="169">
        <f t="shared" si="3"/>
        <v>206</v>
      </c>
      <c r="B208" s="134" t="s">
        <v>43</v>
      </c>
      <c r="C208" s="134" t="s">
        <v>12</v>
      </c>
      <c r="D208" s="134">
        <v>12</v>
      </c>
      <c r="E208" s="134"/>
      <c r="F208" s="171"/>
      <c r="G208" s="129"/>
    </row>
    <row r="209" hidden="1" customHeight="1" spans="1:7">
      <c r="A209" s="169">
        <f t="shared" si="3"/>
        <v>207</v>
      </c>
      <c r="B209" s="134" t="s">
        <v>45</v>
      </c>
      <c r="C209" s="134" t="s">
        <v>12</v>
      </c>
      <c r="D209" s="134">
        <v>7</v>
      </c>
      <c r="E209" s="134"/>
      <c r="F209" s="171"/>
      <c r="G209" s="129"/>
    </row>
    <row r="210" hidden="1" customHeight="1" spans="1:7">
      <c r="A210" s="169">
        <f t="shared" si="3"/>
        <v>208</v>
      </c>
      <c r="B210" s="134" t="s">
        <v>102</v>
      </c>
      <c r="C210" s="134" t="s">
        <v>12</v>
      </c>
      <c r="D210" s="134">
        <v>5</v>
      </c>
      <c r="E210" s="134"/>
      <c r="F210" s="171"/>
      <c r="G210" s="129"/>
    </row>
    <row r="211" hidden="1" customHeight="1" spans="1:7">
      <c r="A211" s="169">
        <f t="shared" si="3"/>
        <v>209</v>
      </c>
      <c r="B211" s="134" t="s">
        <v>79</v>
      </c>
      <c r="C211" s="134" t="s">
        <v>12</v>
      </c>
      <c r="D211" s="134">
        <v>25</v>
      </c>
      <c r="E211" s="134" t="s">
        <v>118</v>
      </c>
      <c r="F211" s="171"/>
      <c r="G211" s="129"/>
    </row>
    <row r="212" hidden="1" customHeight="1" spans="1:7">
      <c r="A212" s="169">
        <f t="shared" si="3"/>
        <v>210</v>
      </c>
      <c r="B212" s="134" t="s">
        <v>110</v>
      </c>
      <c r="C212" s="134" t="s">
        <v>12</v>
      </c>
      <c r="D212" s="134">
        <v>6</v>
      </c>
      <c r="E212" s="134" t="s">
        <v>119</v>
      </c>
      <c r="F212" s="171"/>
      <c r="G212" s="129"/>
    </row>
    <row r="213" hidden="1" customHeight="1" spans="1:7">
      <c r="A213" s="169">
        <f t="shared" si="3"/>
        <v>211</v>
      </c>
      <c r="B213" s="134" t="s">
        <v>120</v>
      </c>
      <c r="C213" s="134" t="s">
        <v>12</v>
      </c>
      <c r="D213" s="134">
        <v>3</v>
      </c>
      <c r="E213" s="134" t="s">
        <v>118</v>
      </c>
      <c r="F213" s="171"/>
      <c r="G213" s="129"/>
    </row>
    <row r="214" hidden="1" customHeight="1" spans="1:7">
      <c r="A214" s="169">
        <f t="shared" si="3"/>
        <v>212</v>
      </c>
      <c r="B214" s="134" t="s">
        <v>91</v>
      </c>
      <c r="C214" s="134" t="s">
        <v>12</v>
      </c>
      <c r="D214" s="134">
        <v>130</v>
      </c>
      <c r="E214" s="134"/>
      <c r="F214" s="171"/>
      <c r="G214" s="129"/>
    </row>
    <row r="215" hidden="1" customHeight="1" spans="1:7">
      <c r="A215" s="169">
        <f t="shared" si="3"/>
        <v>213</v>
      </c>
      <c r="B215" s="134" t="s">
        <v>104</v>
      </c>
      <c r="C215" s="134" t="s">
        <v>12</v>
      </c>
      <c r="D215" s="134">
        <v>280</v>
      </c>
      <c r="E215" s="134"/>
      <c r="F215" s="172"/>
      <c r="G215" s="129"/>
    </row>
    <row r="216" hidden="1" customHeight="1" spans="1:7">
      <c r="A216" s="169">
        <f t="shared" si="3"/>
        <v>214</v>
      </c>
      <c r="B216" s="134" t="s">
        <v>72</v>
      </c>
      <c r="C216" s="134" t="s">
        <v>12</v>
      </c>
      <c r="D216" s="134">
        <v>10</v>
      </c>
      <c r="E216" s="134"/>
      <c r="F216" s="170" t="s">
        <v>51</v>
      </c>
      <c r="G216" s="129"/>
    </row>
    <row r="217" hidden="1" customHeight="1" spans="1:7">
      <c r="A217" s="169">
        <f t="shared" si="3"/>
        <v>215</v>
      </c>
      <c r="B217" s="134" t="s">
        <v>56</v>
      </c>
      <c r="C217" s="134" t="s">
        <v>12</v>
      </c>
      <c r="D217" s="134">
        <v>20</v>
      </c>
      <c r="E217" s="134"/>
      <c r="F217" s="171"/>
      <c r="G217" s="129"/>
    </row>
    <row r="218" hidden="1" customHeight="1" spans="1:7">
      <c r="A218" s="169">
        <f t="shared" si="3"/>
        <v>216</v>
      </c>
      <c r="B218" s="134" t="s">
        <v>59</v>
      </c>
      <c r="C218" s="134" t="s">
        <v>12</v>
      </c>
      <c r="D218" s="134">
        <v>30</v>
      </c>
      <c r="E218" s="134"/>
      <c r="F218" s="171"/>
      <c r="G218" s="129"/>
    </row>
    <row r="219" hidden="1" customHeight="1" spans="1:7">
      <c r="A219" s="169">
        <f t="shared" si="3"/>
        <v>217</v>
      </c>
      <c r="B219" s="134" t="s">
        <v>98</v>
      </c>
      <c r="C219" s="134" t="s">
        <v>12</v>
      </c>
      <c r="D219" s="134">
        <v>80</v>
      </c>
      <c r="E219" s="134"/>
      <c r="F219" s="171"/>
      <c r="G219" s="129"/>
    </row>
    <row r="220" hidden="1" customHeight="1" spans="1:7">
      <c r="A220" s="169">
        <f t="shared" si="3"/>
        <v>218</v>
      </c>
      <c r="B220" s="134" t="s">
        <v>99</v>
      </c>
      <c r="C220" s="134" t="s">
        <v>12</v>
      </c>
      <c r="D220" s="134">
        <v>50</v>
      </c>
      <c r="E220" s="134"/>
      <c r="F220" s="171"/>
      <c r="G220" s="129"/>
    </row>
    <row r="221" hidden="1" customHeight="1" spans="1:7">
      <c r="A221" s="169">
        <f t="shared" si="3"/>
        <v>219</v>
      </c>
      <c r="B221" s="134" t="s">
        <v>86</v>
      </c>
      <c r="C221" s="134" t="s">
        <v>12</v>
      </c>
      <c r="D221" s="134">
        <v>45</v>
      </c>
      <c r="E221" s="134"/>
      <c r="F221" s="171"/>
      <c r="G221" s="129"/>
    </row>
    <row r="222" hidden="1" customHeight="1" spans="1:7">
      <c r="A222" s="169">
        <f t="shared" si="3"/>
        <v>220</v>
      </c>
      <c r="B222" s="134" t="s">
        <v>85</v>
      </c>
      <c r="C222" s="134" t="s">
        <v>12</v>
      </c>
      <c r="D222" s="134">
        <v>10</v>
      </c>
      <c r="E222" s="134"/>
      <c r="F222" s="171"/>
      <c r="G222" s="129"/>
    </row>
    <row r="223" hidden="1" customHeight="1" spans="1:7">
      <c r="A223" s="169">
        <f t="shared" si="3"/>
        <v>221</v>
      </c>
      <c r="B223" s="134" t="s">
        <v>121</v>
      </c>
      <c r="C223" s="134" t="s">
        <v>12</v>
      </c>
      <c r="D223" s="134">
        <v>55</v>
      </c>
      <c r="E223" s="134"/>
      <c r="F223" s="171"/>
      <c r="G223" s="129"/>
    </row>
    <row r="224" hidden="1" customHeight="1" spans="1:7">
      <c r="A224" s="169">
        <f t="shared" si="3"/>
        <v>222</v>
      </c>
      <c r="B224" s="134" t="s">
        <v>67</v>
      </c>
      <c r="C224" s="134" t="s">
        <v>12</v>
      </c>
      <c r="D224" s="134">
        <v>30</v>
      </c>
      <c r="E224" s="134"/>
      <c r="F224" s="171"/>
      <c r="G224" s="129"/>
    </row>
    <row r="225" hidden="1" customHeight="1" spans="1:7">
      <c r="A225" s="169">
        <f t="shared" si="3"/>
        <v>223</v>
      </c>
      <c r="B225" s="134" t="s">
        <v>22</v>
      </c>
      <c r="C225" s="134" t="s">
        <v>12</v>
      </c>
      <c r="D225" s="134">
        <v>10</v>
      </c>
      <c r="E225" s="134"/>
      <c r="F225" s="171"/>
      <c r="G225" s="129"/>
    </row>
    <row r="226" hidden="1" customHeight="1" spans="1:7">
      <c r="A226" s="169">
        <f t="shared" si="3"/>
        <v>224</v>
      </c>
      <c r="B226" s="134" t="s">
        <v>25</v>
      </c>
      <c r="C226" s="134" t="s">
        <v>12</v>
      </c>
      <c r="D226" s="134">
        <v>10</v>
      </c>
      <c r="E226" s="134"/>
      <c r="F226" s="171"/>
      <c r="G226" s="129"/>
    </row>
    <row r="227" hidden="1" customHeight="1" spans="1:7">
      <c r="A227" s="169">
        <f t="shared" si="3"/>
        <v>225</v>
      </c>
      <c r="B227" s="134" t="s">
        <v>83</v>
      </c>
      <c r="C227" s="134" t="s">
        <v>12</v>
      </c>
      <c r="D227" s="134">
        <v>3</v>
      </c>
      <c r="E227" s="134"/>
      <c r="F227" s="171"/>
      <c r="G227" s="129"/>
    </row>
    <row r="228" hidden="1" customHeight="1" spans="1:7">
      <c r="A228" s="169">
        <f t="shared" si="3"/>
        <v>226</v>
      </c>
      <c r="B228" s="134" t="s">
        <v>93</v>
      </c>
      <c r="C228" s="134" t="s">
        <v>12</v>
      </c>
      <c r="D228" s="134">
        <v>1</v>
      </c>
      <c r="E228" s="134"/>
      <c r="F228" s="171"/>
      <c r="G228" s="129"/>
    </row>
    <row r="229" hidden="1" customHeight="1" spans="1:7">
      <c r="A229" s="169">
        <f t="shared" si="3"/>
        <v>227</v>
      </c>
      <c r="B229" s="134" t="s">
        <v>11</v>
      </c>
      <c r="C229" s="134" t="s">
        <v>12</v>
      </c>
      <c r="D229" s="134">
        <v>60</v>
      </c>
      <c r="E229" s="134"/>
      <c r="F229" s="171"/>
      <c r="G229" s="129"/>
    </row>
    <row r="230" hidden="1" customHeight="1" spans="1:7">
      <c r="A230" s="169">
        <f t="shared" si="3"/>
        <v>228</v>
      </c>
      <c r="B230" s="134" t="s">
        <v>122</v>
      </c>
      <c r="C230" s="134" t="s">
        <v>12</v>
      </c>
      <c r="D230" s="134">
        <v>60</v>
      </c>
      <c r="E230" s="134"/>
      <c r="F230" s="171"/>
      <c r="G230" s="129"/>
    </row>
    <row r="231" hidden="1" customHeight="1" spans="1:7">
      <c r="A231" s="169">
        <f t="shared" si="3"/>
        <v>229</v>
      </c>
      <c r="B231" s="134" t="s">
        <v>70</v>
      </c>
      <c r="C231" s="134" t="s">
        <v>12</v>
      </c>
      <c r="D231" s="134">
        <v>55</v>
      </c>
      <c r="E231" s="134"/>
      <c r="F231" s="171"/>
      <c r="G231" s="129"/>
    </row>
    <row r="232" hidden="1" customHeight="1" spans="1:7">
      <c r="A232" s="169">
        <f t="shared" si="3"/>
        <v>230</v>
      </c>
      <c r="B232" s="134" t="s">
        <v>66</v>
      </c>
      <c r="C232" s="134" t="s">
        <v>12</v>
      </c>
      <c r="D232" s="134">
        <v>40</v>
      </c>
      <c r="E232" s="134"/>
      <c r="F232" s="171"/>
      <c r="G232" s="129"/>
    </row>
    <row r="233" hidden="1" customHeight="1" spans="1:7">
      <c r="A233" s="169">
        <f t="shared" si="3"/>
        <v>231</v>
      </c>
      <c r="B233" s="134" t="s">
        <v>33</v>
      </c>
      <c r="C233" s="134" t="s">
        <v>12</v>
      </c>
      <c r="D233" s="134">
        <v>40</v>
      </c>
      <c r="E233" s="134"/>
      <c r="F233" s="171"/>
      <c r="G233" s="129"/>
    </row>
    <row r="234" hidden="1" customHeight="1" spans="1:7">
      <c r="A234" s="169">
        <f t="shared" si="3"/>
        <v>232</v>
      </c>
      <c r="B234" s="134" t="s">
        <v>100</v>
      </c>
      <c r="C234" s="134" t="s">
        <v>12</v>
      </c>
      <c r="D234" s="134">
        <v>40</v>
      </c>
      <c r="E234" s="134"/>
      <c r="F234" s="171"/>
      <c r="G234" s="129"/>
    </row>
    <row r="235" hidden="1" customHeight="1" spans="1:7">
      <c r="A235" s="169">
        <f t="shared" si="3"/>
        <v>233</v>
      </c>
      <c r="B235" s="134" t="s">
        <v>123</v>
      </c>
      <c r="C235" s="134" t="s">
        <v>12</v>
      </c>
      <c r="D235" s="134">
        <v>40</v>
      </c>
      <c r="E235" s="134"/>
      <c r="F235" s="171"/>
      <c r="G235" s="129"/>
    </row>
    <row r="236" hidden="1" customHeight="1" spans="1:7">
      <c r="A236" s="169">
        <f t="shared" si="3"/>
        <v>234</v>
      </c>
      <c r="B236" s="134" t="s">
        <v>43</v>
      </c>
      <c r="C236" s="134" t="s">
        <v>12</v>
      </c>
      <c r="D236" s="134">
        <v>10</v>
      </c>
      <c r="E236" s="134"/>
      <c r="F236" s="171"/>
      <c r="G236" s="129"/>
    </row>
    <row r="237" hidden="1" customHeight="1" spans="1:7">
      <c r="A237" s="169">
        <f t="shared" si="3"/>
        <v>235</v>
      </c>
      <c r="B237" s="134" t="s">
        <v>45</v>
      </c>
      <c r="C237" s="134" t="s">
        <v>12</v>
      </c>
      <c r="D237" s="134">
        <v>5</v>
      </c>
      <c r="E237" s="134"/>
      <c r="F237" s="171"/>
      <c r="G237" s="129"/>
    </row>
    <row r="238" hidden="1" customHeight="1" spans="1:7">
      <c r="A238" s="169">
        <f t="shared" si="3"/>
        <v>236</v>
      </c>
      <c r="B238" s="134" t="s">
        <v>29</v>
      </c>
      <c r="C238" s="134" t="s">
        <v>12</v>
      </c>
      <c r="D238" s="134">
        <v>50</v>
      </c>
      <c r="E238" s="134"/>
      <c r="F238" s="171"/>
      <c r="G238" s="129"/>
    </row>
    <row r="239" hidden="1" customHeight="1" spans="1:7">
      <c r="A239" s="169">
        <f t="shared" si="3"/>
        <v>237</v>
      </c>
      <c r="B239" s="134" t="s">
        <v>117</v>
      </c>
      <c r="C239" s="134" t="s">
        <v>12</v>
      </c>
      <c r="D239" s="134">
        <v>10</v>
      </c>
      <c r="E239" s="134"/>
      <c r="F239" s="171"/>
      <c r="G239" s="129"/>
    </row>
    <row r="240" hidden="1" customHeight="1" spans="1:7">
      <c r="A240" s="169">
        <f t="shared" si="3"/>
        <v>238</v>
      </c>
      <c r="B240" s="134" t="s">
        <v>102</v>
      </c>
      <c r="C240" s="134" t="s">
        <v>12</v>
      </c>
      <c r="D240" s="134">
        <v>6</v>
      </c>
      <c r="E240" s="134" t="s">
        <v>124</v>
      </c>
      <c r="F240" s="171"/>
      <c r="G240" s="129"/>
    </row>
    <row r="241" hidden="1" customHeight="1" spans="1:7">
      <c r="A241" s="169">
        <f t="shared" si="3"/>
        <v>239</v>
      </c>
      <c r="B241" s="134" t="s">
        <v>87</v>
      </c>
      <c r="C241" s="134" t="s">
        <v>12</v>
      </c>
      <c r="D241" s="134"/>
      <c r="E241" s="134" t="s">
        <v>125</v>
      </c>
      <c r="F241" s="171"/>
      <c r="G241" s="129"/>
    </row>
    <row r="242" hidden="1" customHeight="1" spans="1:7">
      <c r="A242" s="169">
        <f t="shared" si="3"/>
        <v>240</v>
      </c>
      <c r="B242" s="134" t="s">
        <v>52</v>
      </c>
      <c r="C242" s="134" t="s">
        <v>12</v>
      </c>
      <c r="D242" s="134">
        <v>20</v>
      </c>
      <c r="E242" s="134"/>
      <c r="F242" s="171"/>
      <c r="G242" s="129"/>
    </row>
    <row r="243" hidden="1" customHeight="1" spans="1:7">
      <c r="A243" s="169">
        <f t="shared" si="3"/>
        <v>241</v>
      </c>
      <c r="B243" s="134" t="s">
        <v>126</v>
      </c>
      <c r="C243" s="134" t="s">
        <v>12</v>
      </c>
      <c r="D243" s="134"/>
      <c r="E243" s="134" t="s">
        <v>127</v>
      </c>
      <c r="F243" s="171"/>
      <c r="G243" s="129"/>
    </row>
    <row r="244" hidden="1" customHeight="1" spans="1:7">
      <c r="A244" s="169">
        <f t="shared" si="3"/>
        <v>242</v>
      </c>
      <c r="B244" s="134" t="s">
        <v>79</v>
      </c>
      <c r="C244" s="134" t="s">
        <v>12</v>
      </c>
      <c r="D244" s="134"/>
      <c r="E244" s="134" t="s">
        <v>128</v>
      </c>
      <c r="F244" s="172"/>
      <c r="G244" s="129"/>
    </row>
    <row r="245" hidden="1" customHeight="1" spans="1:7">
      <c r="A245" s="169">
        <f t="shared" si="3"/>
        <v>243</v>
      </c>
      <c r="B245" s="134" t="s">
        <v>84</v>
      </c>
      <c r="C245" s="134" t="s">
        <v>12</v>
      </c>
      <c r="D245" s="134">
        <v>40</v>
      </c>
      <c r="E245" s="134"/>
      <c r="F245" s="170" t="s">
        <v>46</v>
      </c>
      <c r="G245" s="129"/>
    </row>
    <row r="246" hidden="1" customHeight="1" spans="1:7">
      <c r="A246" s="169">
        <f t="shared" si="3"/>
        <v>244</v>
      </c>
      <c r="B246" s="134" t="s">
        <v>113</v>
      </c>
      <c r="C246" s="134" t="s">
        <v>12</v>
      </c>
      <c r="D246" s="134">
        <v>10</v>
      </c>
      <c r="E246" s="134"/>
      <c r="F246" s="171"/>
      <c r="G246" s="129"/>
    </row>
    <row r="247" hidden="1" customHeight="1" spans="1:7">
      <c r="A247" s="169">
        <f t="shared" si="3"/>
        <v>245</v>
      </c>
      <c r="B247" s="134" t="s">
        <v>11</v>
      </c>
      <c r="C247" s="134" t="s">
        <v>12</v>
      </c>
      <c r="D247" s="134">
        <v>15</v>
      </c>
      <c r="E247" s="134"/>
      <c r="F247" s="171"/>
      <c r="G247" s="129"/>
    </row>
    <row r="248" hidden="1" customHeight="1" spans="1:7">
      <c r="A248" s="169">
        <f t="shared" si="3"/>
        <v>246</v>
      </c>
      <c r="B248" s="134" t="s">
        <v>129</v>
      </c>
      <c r="C248" s="134" t="s">
        <v>130</v>
      </c>
      <c r="D248" s="134">
        <v>10</v>
      </c>
      <c r="E248" s="134"/>
      <c r="F248" s="171"/>
      <c r="G248" s="129"/>
    </row>
    <row r="249" hidden="1" customHeight="1" spans="1:7">
      <c r="A249" s="169">
        <f t="shared" si="3"/>
        <v>247</v>
      </c>
      <c r="B249" s="134" t="s">
        <v>131</v>
      </c>
      <c r="C249" s="134" t="s">
        <v>12</v>
      </c>
      <c r="D249" s="134">
        <v>1</v>
      </c>
      <c r="E249" s="134"/>
      <c r="F249" s="171"/>
      <c r="G249" s="129"/>
    </row>
    <row r="250" hidden="1" customHeight="1" spans="1:7">
      <c r="A250" s="169">
        <f t="shared" si="3"/>
        <v>248</v>
      </c>
      <c r="B250" s="134" t="s">
        <v>66</v>
      </c>
      <c r="C250" s="134" t="s">
        <v>12</v>
      </c>
      <c r="D250" s="134">
        <v>115</v>
      </c>
      <c r="E250" s="134"/>
      <c r="F250" s="171"/>
      <c r="G250" s="129"/>
    </row>
    <row r="251" hidden="1" customHeight="1" spans="1:7">
      <c r="A251" s="169">
        <f t="shared" si="3"/>
        <v>249</v>
      </c>
      <c r="B251" s="134" t="s">
        <v>59</v>
      </c>
      <c r="C251" s="134" t="s">
        <v>12</v>
      </c>
      <c r="D251" s="134">
        <v>100</v>
      </c>
      <c r="E251" s="134"/>
      <c r="F251" s="171"/>
      <c r="G251" s="129"/>
    </row>
    <row r="252" hidden="1" customHeight="1" spans="1:7">
      <c r="A252" s="169">
        <f t="shared" si="3"/>
        <v>250</v>
      </c>
      <c r="B252" s="134" t="s">
        <v>23</v>
      </c>
      <c r="C252" s="134" t="s">
        <v>12</v>
      </c>
      <c r="D252" s="134">
        <v>50</v>
      </c>
      <c r="E252" s="134"/>
      <c r="F252" s="171"/>
      <c r="G252" s="129"/>
    </row>
    <row r="253" hidden="1" customHeight="1" spans="1:7">
      <c r="A253" s="169">
        <f t="shared" si="3"/>
        <v>251</v>
      </c>
      <c r="B253" s="134" t="s">
        <v>98</v>
      </c>
      <c r="C253" s="134" t="s">
        <v>12</v>
      </c>
      <c r="D253" s="134">
        <v>60</v>
      </c>
      <c r="E253" s="134"/>
      <c r="F253" s="171"/>
      <c r="G253" s="129"/>
    </row>
    <row r="254" hidden="1" customHeight="1" spans="1:7">
      <c r="A254" s="169">
        <f t="shared" si="3"/>
        <v>252</v>
      </c>
      <c r="B254" s="134" t="s">
        <v>67</v>
      </c>
      <c r="C254" s="134" t="s">
        <v>12</v>
      </c>
      <c r="D254" s="134">
        <v>5</v>
      </c>
      <c r="E254" s="134"/>
      <c r="F254" s="171"/>
      <c r="G254" s="129"/>
    </row>
    <row r="255" hidden="1" customHeight="1" spans="1:7">
      <c r="A255" s="169">
        <f t="shared" si="3"/>
        <v>253</v>
      </c>
      <c r="B255" s="134" t="s">
        <v>22</v>
      </c>
      <c r="C255" s="134" t="s">
        <v>12</v>
      </c>
      <c r="D255" s="134">
        <v>3</v>
      </c>
      <c r="E255" s="134"/>
      <c r="F255" s="171"/>
      <c r="G255" s="129"/>
    </row>
    <row r="256" hidden="1" customHeight="1" spans="1:7">
      <c r="A256" s="169">
        <f t="shared" si="3"/>
        <v>254</v>
      </c>
      <c r="B256" s="134" t="s">
        <v>69</v>
      </c>
      <c r="C256" s="134" t="s">
        <v>12</v>
      </c>
      <c r="D256" s="134">
        <v>75</v>
      </c>
      <c r="E256" s="134"/>
      <c r="F256" s="171"/>
      <c r="G256" s="129"/>
    </row>
    <row r="257" hidden="1" customHeight="1" spans="1:7">
      <c r="A257" s="169">
        <f t="shared" si="3"/>
        <v>255</v>
      </c>
      <c r="B257" s="134" t="s">
        <v>56</v>
      </c>
      <c r="C257" s="134" t="s">
        <v>12</v>
      </c>
      <c r="D257" s="134">
        <v>10</v>
      </c>
      <c r="E257" s="134"/>
      <c r="F257" s="171"/>
      <c r="G257" s="129"/>
    </row>
    <row r="258" hidden="1" customHeight="1" spans="1:7">
      <c r="A258" s="169">
        <f t="shared" si="3"/>
        <v>256</v>
      </c>
      <c r="B258" s="134" t="s">
        <v>16</v>
      </c>
      <c r="C258" s="134" t="s">
        <v>12</v>
      </c>
      <c r="D258" s="134">
        <v>20</v>
      </c>
      <c r="E258" s="134"/>
      <c r="F258" s="171"/>
      <c r="G258" s="129"/>
    </row>
    <row r="259" hidden="1" customHeight="1" spans="1:7">
      <c r="A259" s="169">
        <f t="shared" si="3"/>
        <v>257</v>
      </c>
      <c r="B259" s="134" t="s">
        <v>93</v>
      </c>
      <c r="C259" s="134" t="s">
        <v>12</v>
      </c>
      <c r="D259" s="134">
        <v>1</v>
      </c>
      <c r="E259" s="134"/>
      <c r="F259" s="171"/>
      <c r="G259" s="129"/>
    </row>
    <row r="260" hidden="1" customHeight="1" spans="1:7">
      <c r="A260" s="169">
        <f t="shared" ref="A260:A323" si="4">IF(B260&lt;&gt;"",ROW()-2,"")</f>
        <v>258</v>
      </c>
      <c r="B260" s="134" t="s">
        <v>45</v>
      </c>
      <c r="C260" s="134" t="s">
        <v>12</v>
      </c>
      <c r="D260" s="134">
        <v>4</v>
      </c>
      <c r="E260" s="134"/>
      <c r="F260" s="171"/>
      <c r="G260" s="129"/>
    </row>
    <row r="261" hidden="1" customHeight="1" spans="1:7">
      <c r="A261" s="169">
        <f t="shared" si="4"/>
        <v>259</v>
      </c>
      <c r="B261" s="134" t="s">
        <v>83</v>
      </c>
      <c r="C261" s="134" t="s">
        <v>12</v>
      </c>
      <c r="D261" s="134">
        <v>1</v>
      </c>
      <c r="E261" s="134"/>
      <c r="F261" s="171"/>
      <c r="G261" s="129"/>
    </row>
    <row r="262" hidden="1" customHeight="1" spans="1:7">
      <c r="A262" s="169">
        <f t="shared" si="4"/>
        <v>260</v>
      </c>
      <c r="B262" s="134" t="s">
        <v>47</v>
      </c>
      <c r="C262" s="134" t="s">
        <v>12</v>
      </c>
      <c r="D262" s="134">
        <v>3</v>
      </c>
      <c r="E262" s="134"/>
      <c r="F262" s="171"/>
      <c r="G262" s="129"/>
    </row>
    <row r="263" hidden="1" customHeight="1" spans="1:7">
      <c r="A263" s="169">
        <f t="shared" si="4"/>
        <v>261</v>
      </c>
      <c r="B263" s="134" t="s">
        <v>43</v>
      </c>
      <c r="C263" s="134" t="s">
        <v>12</v>
      </c>
      <c r="D263" s="134">
        <v>7</v>
      </c>
      <c r="E263" s="134"/>
      <c r="F263" s="171"/>
      <c r="G263" s="129"/>
    </row>
    <row r="264" hidden="1" customHeight="1" spans="1:7">
      <c r="A264" s="169">
        <f t="shared" si="4"/>
        <v>262</v>
      </c>
      <c r="B264" s="134" t="s">
        <v>71</v>
      </c>
      <c r="C264" s="134" t="s">
        <v>12</v>
      </c>
      <c r="D264" s="134">
        <v>4</v>
      </c>
      <c r="E264" s="134"/>
      <c r="F264" s="171"/>
      <c r="G264" s="129"/>
    </row>
    <row r="265" hidden="1" customHeight="1" spans="1:7">
      <c r="A265" s="169">
        <f t="shared" si="4"/>
        <v>263</v>
      </c>
      <c r="B265" s="134" t="s">
        <v>85</v>
      </c>
      <c r="C265" s="134" t="s">
        <v>12</v>
      </c>
      <c r="D265" s="134">
        <v>6</v>
      </c>
      <c r="E265" s="134"/>
      <c r="F265" s="171"/>
      <c r="G265" s="129"/>
    </row>
    <row r="266" hidden="1" customHeight="1" spans="1:7">
      <c r="A266" s="169">
        <f t="shared" si="4"/>
        <v>264</v>
      </c>
      <c r="B266" s="134" t="s">
        <v>72</v>
      </c>
      <c r="C266" s="134" t="s">
        <v>12</v>
      </c>
      <c r="D266" s="134">
        <v>1</v>
      </c>
      <c r="E266" s="134"/>
      <c r="F266" s="171"/>
      <c r="G266" s="129"/>
    </row>
    <row r="267" hidden="1" customHeight="1" spans="1:7">
      <c r="A267" s="169">
        <f t="shared" si="4"/>
        <v>265</v>
      </c>
      <c r="B267" s="134" t="s">
        <v>126</v>
      </c>
      <c r="C267" s="134" t="s">
        <v>12</v>
      </c>
      <c r="D267" s="134"/>
      <c r="E267" s="134" t="s">
        <v>132</v>
      </c>
      <c r="F267" s="171"/>
      <c r="G267" s="129"/>
    </row>
    <row r="268" hidden="1" customHeight="1" spans="1:7">
      <c r="A268" s="169">
        <f t="shared" si="4"/>
        <v>266</v>
      </c>
      <c r="B268" s="134" t="s">
        <v>80</v>
      </c>
      <c r="C268" s="134" t="s">
        <v>12</v>
      </c>
      <c r="D268" s="134">
        <v>10</v>
      </c>
      <c r="E268" s="134"/>
      <c r="F268" s="171"/>
      <c r="G268" s="129"/>
    </row>
    <row r="269" hidden="1" customHeight="1" spans="1:7">
      <c r="A269" s="169">
        <f t="shared" si="4"/>
        <v>267</v>
      </c>
      <c r="B269" s="134" t="s">
        <v>54</v>
      </c>
      <c r="C269" s="134" t="s">
        <v>12</v>
      </c>
      <c r="D269" s="134">
        <v>290</v>
      </c>
      <c r="E269" s="134"/>
      <c r="F269" s="172"/>
      <c r="G269" s="129"/>
    </row>
    <row r="270" hidden="1" customHeight="1" spans="1:7">
      <c r="A270" s="169">
        <f t="shared" si="4"/>
        <v>268</v>
      </c>
      <c r="B270" s="134" t="s">
        <v>68</v>
      </c>
      <c r="C270" s="134" t="s">
        <v>12</v>
      </c>
      <c r="D270" s="134">
        <v>95</v>
      </c>
      <c r="E270" s="134"/>
      <c r="F270" s="170" t="s">
        <v>36</v>
      </c>
      <c r="G270" s="129"/>
    </row>
    <row r="271" hidden="1" customHeight="1" spans="1:7">
      <c r="A271" s="169">
        <f t="shared" si="4"/>
        <v>269</v>
      </c>
      <c r="B271" s="134" t="s">
        <v>87</v>
      </c>
      <c r="C271" s="134" t="s">
        <v>12</v>
      </c>
      <c r="D271" s="134">
        <v>180</v>
      </c>
      <c r="E271" s="134"/>
      <c r="F271" s="171"/>
      <c r="G271" s="129"/>
    </row>
    <row r="272" hidden="1" customHeight="1" spans="1:7">
      <c r="A272" s="169">
        <f t="shared" si="4"/>
        <v>270</v>
      </c>
      <c r="B272" s="134" t="s">
        <v>11</v>
      </c>
      <c r="C272" s="134" t="s">
        <v>12</v>
      </c>
      <c r="D272" s="134">
        <v>50</v>
      </c>
      <c r="E272" s="134"/>
      <c r="F272" s="171"/>
      <c r="G272" s="129"/>
    </row>
    <row r="273" hidden="1" customHeight="1" spans="1:7">
      <c r="A273" s="169">
        <f t="shared" si="4"/>
        <v>271</v>
      </c>
      <c r="B273" s="134" t="s">
        <v>67</v>
      </c>
      <c r="C273" s="134" t="s">
        <v>12</v>
      </c>
      <c r="D273" s="134">
        <v>55</v>
      </c>
      <c r="E273" s="134"/>
      <c r="F273" s="171"/>
      <c r="G273" s="129"/>
    </row>
    <row r="274" hidden="1" customHeight="1" spans="1:7">
      <c r="A274" s="169">
        <f t="shared" si="4"/>
        <v>272</v>
      </c>
      <c r="B274" s="134" t="s">
        <v>133</v>
      </c>
      <c r="C274" s="134" t="s">
        <v>12</v>
      </c>
      <c r="D274" s="134">
        <v>70</v>
      </c>
      <c r="E274" s="134"/>
      <c r="F274" s="171"/>
      <c r="G274" s="129"/>
    </row>
    <row r="275" hidden="1" customHeight="1" spans="1:7">
      <c r="A275" s="169">
        <f t="shared" si="4"/>
        <v>273</v>
      </c>
      <c r="B275" s="134" t="s">
        <v>47</v>
      </c>
      <c r="C275" s="134" t="s">
        <v>12</v>
      </c>
      <c r="D275" s="134">
        <v>7</v>
      </c>
      <c r="E275" s="134"/>
      <c r="F275" s="171"/>
      <c r="G275" s="129"/>
    </row>
    <row r="276" hidden="1" customHeight="1" spans="1:7">
      <c r="A276" s="169">
        <f t="shared" si="4"/>
        <v>274</v>
      </c>
      <c r="B276" s="134" t="s">
        <v>59</v>
      </c>
      <c r="C276" s="134" t="s">
        <v>12</v>
      </c>
      <c r="D276" s="134">
        <v>30</v>
      </c>
      <c r="E276" s="134"/>
      <c r="F276" s="171"/>
      <c r="G276" s="129"/>
    </row>
    <row r="277" hidden="1" customHeight="1" spans="1:7">
      <c r="A277" s="169">
        <f t="shared" si="4"/>
        <v>275</v>
      </c>
      <c r="B277" s="134" t="s">
        <v>39</v>
      </c>
      <c r="C277" s="134" t="s">
        <v>12</v>
      </c>
      <c r="D277" s="134">
        <v>150</v>
      </c>
      <c r="E277" s="134"/>
      <c r="F277" s="171"/>
      <c r="G277" s="129"/>
    </row>
    <row r="278" hidden="1" customHeight="1" spans="1:7">
      <c r="A278" s="169">
        <f t="shared" si="4"/>
        <v>276</v>
      </c>
      <c r="B278" s="134" t="s">
        <v>96</v>
      </c>
      <c r="C278" s="134" t="s">
        <v>12</v>
      </c>
      <c r="D278" s="134">
        <v>35</v>
      </c>
      <c r="E278" s="134"/>
      <c r="F278" s="171"/>
      <c r="G278" s="129"/>
    </row>
    <row r="279" hidden="1" customHeight="1" spans="1:7">
      <c r="A279" s="169">
        <f t="shared" si="4"/>
        <v>277</v>
      </c>
      <c r="B279" s="134" t="s">
        <v>134</v>
      </c>
      <c r="C279" s="134" t="s">
        <v>12</v>
      </c>
      <c r="D279" s="134">
        <v>18</v>
      </c>
      <c r="E279" s="134"/>
      <c r="F279" s="171"/>
      <c r="G279" s="129"/>
    </row>
    <row r="280" hidden="1" customHeight="1" spans="1:7">
      <c r="A280" s="169">
        <f t="shared" si="4"/>
        <v>278</v>
      </c>
      <c r="B280" s="134" t="s">
        <v>135</v>
      </c>
      <c r="C280" s="134" t="s">
        <v>12</v>
      </c>
      <c r="D280" s="134">
        <v>40</v>
      </c>
      <c r="E280" s="134"/>
      <c r="F280" s="171"/>
      <c r="G280" s="129"/>
    </row>
    <row r="281" hidden="1" customHeight="1" spans="1:7">
      <c r="A281" s="169">
        <f t="shared" si="4"/>
        <v>279</v>
      </c>
      <c r="B281" s="134" t="s">
        <v>90</v>
      </c>
      <c r="C281" s="134" t="s">
        <v>12</v>
      </c>
      <c r="D281" s="134">
        <v>70</v>
      </c>
      <c r="E281" s="134"/>
      <c r="F281" s="171"/>
      <c r="G281" s="129"/>
    </row>
    <row r="282" hidden="1" customHeight="1" spans="1:7">
      <c r="A282" s="169">
        <f t="shared" si="4"/>
        <v>280</v>
      </c>
      <c r="B282" s="134" t="s">
        <v>59</v>
      </c>
      <c r="C282" s="134" t="s">
        <v>12</v>
      </c>
      <c r="D282" s="134">
        <v>20</v>
      </c>
      <c r="E282" s="134"/>
      <c r="F282" s="171"/>
      <c r="G282" s="129"/>
    </row>
    <row r="283" hidden="1" customHeight="1" spans="1:7">
      <c r="A283" s="169">
        <f t="shared" si="4"/>
        <v>281</v>
      </c>
      <c r="B283" s="134" t="s">
        <v>84</v>
      </c>
      <c r="C283" s="134" t="s">
        <v>12</v>
      </c>
      <c r="D283" s="134">
        <v>45</v>
      </c>
      <c r="E283" s="134"/>
      <c r="F283" s="171"/>
      <c r="G283" s="129"/>
    </row>
    <row r="284" hidden="1" customHeight="1" spans="1:7">
      <c r="A284" s="169">
        <f t="shared" si="4"/>
        <v>282</v>
      </c>
      <c r="B284" s="134" t="s">
        <v>101</v>
      </c>
      <c r="C284" s="134" t="s">
        <v>12</v>
      </c>
      <c r="D284" s="134">
        <v>30</v>
      </c>
      <c r="E284" s="134"/>
      <c r="F284" s="171"/>
      <c r="G284" s="129"/>
    </row>
    <row r="285" hidden="1" customHeight="1" spans="1:7">
      <c r="A285" s="169">
        <f t="shared" si="4"/>
        <v>283</v>
      </c>
      <c r="B285" s="134" t="s">
        <v>41</v>
      </c>
      <c r="C285" s="134" t="s">
        <v>12</v>
      </c>
      <c r="D285" s="134">
        <v>30</v>
      </c>
      <c r="E285" s="134"/>
      <c r="F285" s="171"/>
      <c r="G285" s="129"/>
    </row>
    <row r="286" hidden="1" customHeight="1" spans="1:7">
      <c r="A286" s="169">
        <f t="shared" si="4"/>
        <v>284</v>
      </c>
      <c r="B286" s="134" t="s">
        <v>136</v>
      </c>
      <c r="C286" s="134" t="s">
        <v>12</v>
      </c>
      <c r="D286" s="134">
        <v>4</v>
      </c>
      <c r="E286" s="134"/>
      <c r="F286" s="171"/>
      <c r="G286" s="129"/>
    </row>
    <row r="287" hidden="1" customHeight="1" spans="1:7">
      <c r="A287" s="169">
        <f t="shared" si="4"/>
        <v>285</v>
      </c>
      <c r="B287" s="134" t="s">
        <v>113</v>
      </c>
      <c r="C287" s="134" t="s">
        <v>12</v>
      </c>
      <c r="D287" s="134">
        <v>5</v>
      </c>
      <c r="E287" s="134"/>
      <c r="F287" s="171"/>
      <c r="G287" s="129"/>
    </row>
    <row r="288" hidden="1" customHeight="1" spans="1:7">
      <c r="A288" s="169">
        <f t="shared" si="4"/>
        <v>286</v>
      </c>
      <c r="B288" s="134" t="s">
        <v>82</v>
      </c>
      <c r="C288" s="134" t="s">
        <v>12</v>
      </c>
      <c r="D288" s="134">
        <v>5</v>
      </c>
      <c r="E288" s="134"/>
      <c r="F288" s="171"/>
      <c r="G288" s="129"/>
    </row>
    <row r="289" hidden="1" customHeight="1" spans="1:7">
      <c r="A289" s="169">
        <f t="shared" si="4"/>
        <v>287</v>
      </c>
      <c r="B289" s="134" t="s">
        <v>137</v>
      </c>
      <c r="C289" s="134" t="s">
        <v>12</v>
      </c>
      <c r="D289" s="134">
        <v>5</v>
      </c>
      <c r="E289" s="134"/>
      <c r="F289" s="171"/>
      <c r="G289" s="129"/>
    </row>
    <row r="290" hidden="1" customHeight="1" spans="1:7">
      <c r="A290" s="169">
        <f t="shared" si="4"/>
        <v>288</v>
      </c>
      <c r="B290" s="134" t="s">
        <v>138</v>
      </c>
      <c r="C290" s="134" t="s">
        <v>12</v>
      </c>
      <c r="D290" s="134">
        <v>10</v>
      </c>
      <c r="E290" s="134"/>
      <c r="F290" s="171"/>
      <c r="G290" s="129"/>
    </row>
    <row r="291" hidden="1" customHeight="1" spans="1:7">
      <c r="A291" s="169">
        <f t="shared" si="4"/>
        <v>289</v>
      </c>
      <c r="B291" s="134" t="s">
        <v>69</v>
      </c>
      <c r="C291" s="134" t="s">
        <v>12</v>
      </c>
      <c r="D291" s="134">
        <v>20</v>
      </c>
      <c r="E291" s="134"/>
      <c r="F291" s="171"/>
      <c r="G291" s="129"/>
    </row>
    <row r="292" hidden="1" customHeight="1" spans="1:7">
      <c r="A292" s="169">
        <f t="shared" si="4"/>
        <v>290</v>
      </c>
      <c r="B292" s="134" t="s">
        <v>85</v>
      </c>
      <c r="C292" s="134" t="s">
        <v>12</v>
      </c>
      <c r="D292" s="134">
        <v>15</v>
      </c>
      <c r="E292" s="134"/>
      <c r="F292" s="171"/>
      <c r="G292" s="129"/>
    </row>
    <row r="293" hidden="1" customHeight="1" spans="1:7">
      <c r="A293" s="169">
        <f t="shared" si="4"/>
        <v>291</v>
      </c>
      <c r="B293" s="134" t="s">
        <v>98</v>
      </c>
      <c r="C293" s="134" t="s">
        <v>12</v>
      </c>
      <c r="D293" s="134">
        <v>10</v>
      </c>
      <c r="E293" s="134"/>
      <c r="F293" s="171"/>
      <c r="G293" s="129"/>
    </row>
    <row r="294" hidden="1" customHeight="1" spans="1:7">
      <c r="A294" s="169">
        <f t="shared" si="4"/>
        <v>292</v>
      </c>
      <c r="B294" s="134" t="s">
        <v>72</v>
      </c>
      <c r="C294" s="134" t="s">
        <v>12</v>
      </c>
      <c r="D294" s="134">
        <v>12</v>
      </c>
      <c r="E294" s="134"/>
      <c r="F294" s="171"/>
      <c r="G294" s="129"/>
    </row>
    <row r="295" hidden="1" customHeight="1" spans="1:7">
      <c r="A295" s="169">
        <f t="shared" si="4"/>
        <v>293</v>
      </c>
      <c r="B295" s="134" t="s">
        <v>71</v>
      </c>
      <c r="C295" s="134" t="s">
        <v>12</v>
      </c>
      <c r="D295" s="134">
        <v>12</v>
      </c>
      <c r="E295" s="134"/>
      <c r="F295" s="171"/>
      <c r="G295" s="129"/>
    </row>
    <row r="296" hidden="1" customHeight="1" spans="1:7">
      <c r="A296" s="169">
        <f t="shared" si="4"/>
        <v>294</v>
      </c>
      <c r="B296" s="134" t="s">
        <v>43</v>
      </c>
      <c r="C296" s="134" t="s">
        <v>12</v>
      </c>
      <c r="D296" s="134">
        <v>12</v>
      </c>
      <c r="E296" s="134"/>
      <c r="F296" s="171"/>
      <c r="G296" s="129"/>
    </row>
    <row r="297" hidden="1" customHeight="1" spans="1:7">
      <c r="A297" s="169">
        <f t="shared" si="4"/>
        <v>295</v>
      </c>
      <c r="B297" s="134" t="s">
        <v>45</v>
      </c>
      <c r="C297" s="134" t="s">
        <v>12</v>
      </c>
      <c r="D297" s="134">
        <v>12</v>
      </c>
      <c r="E297" s="134"/>
      <c r="F297" s="171"/>
      <c r="G297" s="129"/>
    </row>
    <row r="298" hidden="1" customHeight="1" spans="1:7">
      <c r="A298" s="169">
        <f t="shared" si="4"/>
        <v>296</v>
      </c>
      <c r="B298" s="134" t="s">
        <v>93</v>
      </c>
      <c r="C298" s="134" t="s">
        <v>12</v>
      </c>
      <c r="D298" s="134">
        <v>2</v>
      </c>
      <c r="E298" s="134"/>
      <c r="F298" s="171"/>
      <c r="G298" s="129"/>
    </row>
    <row r="299" hidden="1" customHeight="1" spans="1:7">
      <c r="A299" s="169">
        <f t="shared" si="4"/>
        <v>297</v>
      </c>
      <c r="B299" s="134" t="s">
        <v>83</v>
      </c>
      <c r="C299" s="134" t="s">
        <v>12</v>
      </c>
      <c r="D299" s="134">
        <v>3</v>
      </c>
      <c r="E299" s="134"/>
      <c r="F299" s="171"/>
      <c r="G299" s="129"/>
    </row>
    <row r="300" hidden="1" customHeight="1" spans="1:7">
      <c r="A300" s="169">
        <f t="shared" si="4"/>
        <v>298</v>
      </c>
      <c r="B300" s="134" t="s">
        <v>79</v>
      </c>
      <c r="C300" s="134" t="s">
        <v>12</v>
      </c>
      <c r="D300" s="134">
        <v>350</v>
      </c>
      <c r="E300" s="134"/>
      <c r="F300" s="171"/>
      <c r="G300" s="129"/>
    </row>
    <row r="301" hidden="1" customHeight="1" spans="1:7">
      <c r="A301" s="169">
        <f t="shared" si="4"/>
        <v>299</v>
      </c>
      <c r="B301" s="134" t="s">
        <v>52</v>
      </c>
      <c r="C301" s="134" t="s">
        <v>12</v>
      </c>
      <c r="D301" s="134">
        <v>160</v>
      </c>
      <c r="E301" s="134"/>
      <c r="F301" s="172"/>
      <c r="G301" s="129"/>
    </row>
    <row r="302" hidden="1" customHeight="1" spans="1:7">
      <c r="A302" s="169">
        <f t="shared" si="4"/>
        <v>300</v>
      </c>
      <c r="B302" s="134" t="s">
        <v>56</v>
      </c>
      <c r="C302" s="134" t="s">
        <v>12</v>
      </c>
      <c r="D302" s="134">
        <v>15</v>
      </c>
      <c r="E302" s="134"/>
      <c r="F302" s="170" t="s">
        <v>44</v>
      </c>
      <c r="G302" s="129"/>
    </row>
    <row r="303" hidden="1" customHeight="1" spans="1:7">
      <c r="A303" s="169">
        <f t="shared" si="4"/>
        <v>301</v>
      </c>
      <c r="B303" s="134" t="s">
        <v>81</v>
      </c>
      <c r="C303" s="134" t="s">
        <v>12</v>
      </c>
      <c r="D303" s="134">
        <v>15</v>
      </c>
      <c r="E303" s="134"/>
      <c r="F303" s="171"/>
      <c r="G303" s="129"/>
    </row>
    <row r="304" hidden="1" customHeight="1" spans="1:7">
      <c r="A304" s="169">
        <f t="shared" si="4"/>
        <v>302</v>
      </c>
      <c r="B304" s="134" t="s">
        <v>59</v>
      </c>
      <c r="C304" s="134" t="s">
        <v>12</v>
      </c>
      <c r="D304" s="134">
        <v>30</v>
      </c>
      <c r="E304" s="134"/>
      <c r="F304" s="171"/>
      <c r="G304" s="129"/>
    </row>
    <row r="305" hidden="1" customHeight="1" spans="1:7">
      <c r="A305" s="169">
        <f t="shared" si="4"/>
        <v>303</v>
      </c>
      <c r="B305" s="134" t="s">
        <v>72</v>
      </c>
      <c r="C305" s="134" t="s">
        <v>12</v>
      </c>
      <c r="D305" s="134">
        <v>5</v>
      </c>
      <c r="E305" s="134"/>
      <c r="F305" s="171"/>
      <c r="G305" s="129"/>
    </row>
    <row r="306" hidden="1" customHeight="1" spans="1:7">
      <c r="A306" s="169">
        <f t="shared" si="4"/>
        <v>304</v>
      </c>
      <c r="B306" s="134" t="s">
        <v>99</v>
      </c>
      <c r="C306" s="134" t="s">
        <v>12</v>
      </c>
      <c r="D306" s="134">
        <v>35</v>
      </c>
      <c r="E306" s="134"/>
      <c r="F306" s="171"/>
      <c r="G306" s="129"/>
    </row>
    <row r="307" hidden="1" customHeight="1" spans="1:7">
      <c r="A307" s="169">
        <f t="shared" si="4"/>
        <v>305</v>
      </c>
      <c r="B307" s="134" t="s">
        <v>67</v>
      </c>
      <c r="C307" s="134" t="s">
        <v>12</v>
      </c>
      <c r="D307" s="134">
        <v>20</v>
      </c>
      <c r="E307" s="134"/>
      <c r="F307" s="171"/>
      <c r="G307" s="129"/>
    </row>
    <row r="308" hidden="1" customHeight="1" spans="1:7">
      <c r="A308" s="169">
        <f t="shared" si="4"/>
        <v>306</v>
      </c>
      <c r="B308" s="134" t="s">
        <v>86</v>
      </c>
      <c r="C308" s="134" t="s">
        <v>12</v>
      </c>
      <c r="D308" s="134">
        <v>25</v>
      </c>
      <c r="E308" s="134"/>
      <c r="F308" s="171"/>
      <c r="G308" s="129"/>
    </row>
    <row r="309" hidden="1" customHeight="1" spans="1:7">
      <c r="A309" s="169">
        <f t="shared" si="4"/>
        <v>307</v>
      </c>
      <c r="B309" s="134" t="s">
        <v>121</v>
      </c>
      <c r="C309" s="134" t="s">
        <v>12</v>
      </c>
      <c r="D309" s="134">
        <v>10</v>
      </c>
      <c r="E309" s="134"/>
      <c r="F309" s="171"/>
      <c r="G309" s="129"/>
    </row>
    <row r="310" hidden="1" customHeight="1" spans="1:7">
      <c r="A310" s="169">
        <f t="shared" si="4"/>
        <v>308</v>
      </c>
      <c r="B310" s="134" t="s">
        <v>25</v>
      </c>
      <c r="C310" s="134" t="s">
        <v>12</v>
      </c>
      <c r="D310" s="134">
        <v>10</v>
      </c>
      <c r="E310" s="134"/>
      <c r="F310" s="171"/>
      <c r="G310" s="129"/>
    </row>
    <row r="311" hidden="1" customHeight="1" spans="1:7">
      <c r="A311" s="169">
        <f t="shared" si="4"/>
        <v>309</v>
      </c>
      <c r="B311" s="134" t="s">
        <v>98</v>
      </c>
      <c r="C311" s="134" t="s">
        <v>12</v>
      </c>
      <c r="D311" s="134">
        <v>30</v>
      </c>
      <c r="E311" s="134"/>
      <c r="F311" s="171"/>
      <c r="G311" s="129"/>
    </row>
    <row r="312" hidden="1" customHeight="1" spans="1:7">
      <c r="A312" s="169">
        <f t="shared" si="4"/>
        <v>310</v>
      </c>
      <c r="B312" s="134" t="s">
        <v>11</v>
      </c>
      <c r="C312" s="134" t="s">
        <v>12</v>
      </c>
      <c r="D312" s="134">
        <v>10</v>
      </c>
      <c r="E312" s="134"/>
      <c r="F312" s="171"/>
      <c r="G312" s="129"/>
    </row>
    <row r="313" hidden="1" customHeight="1" spans="1:7">
      <c r="A313" s="169">
        <f t="shared" si="4"/>
        <v>311</v>
      </c>
      <c r="B313" s="134" t="s">
        <v>122</v>
      </c>
      <c r="C313" s="134" t="s">
        <v>12</v>
      </c>
      <c r="D313" s="134">
        <v>25</v>
      </c>
      <c r="E313" s="134"/>
      <c r="F313" s="171"/>
      <c r="G313" s="129"/>
    </row>
    <row r="314" hidden="1" customHeight="1" spans="1:7">
      <c r="A314" s="169">
        <f t="shared" si="4"/>
        <v>312</v>
      </c>
      <c r="B314" s="134" t="s">
        <v>87</v>
      </c>
      <c r="C314" s="134" t="s">
        <v>12</v>
      </c>
      <c r="D314" s="134">
        <v>15</v>
      </c>
      <c r="E314" s="134"/>
      <c r="F314" s="171"/>
      <c r="G314" s="129"/>
    </row>
    <row r="315" hidden="1" customHeight="1" spans="1:7">
      <c r="A315" s="169">
        <f t="shared" si="4"/>
        <v>313</v>
      </c>
      <c r="B315" s="134" t="s">
        <v>29</v>
      </c>
      <c r="C315" s="134" t="s">
        <v>12</v>
      </c>
      <c r="D315" s="134">
        <v>10</v>
      </c>
      <c r="E315" s="134"/>
      <c r="F315" s="171"/>
      <c r="G315" s="129"/>
    </row>
    <row r="316" hidden="1" customHeight="1" spans="1:7">
      <c r="A316" s="169">
        <f t="shared" si="4"/>
        <v>314</v>
      </c>
      <c r="B316" s="134" t="s">
        <v>66</v>
      </c>
      <c r="C316" s="134" t="s">
        <v>12</v>
      </c>
      <c r="D316" s="134">
        <v>40</v>
      </c>
      <c r="E316" s="134"/>
      <c r="F316" s="171"/>
      <c r="G316" s="129"/>
    </row>
    <row r="317" hidden="1" customHeight="1" spans="1:7">
      <c r="A317" s="169">
        <f t="shared" si="4"/>
        <v>315</v>
      </c>
      <c r="B317" s="134" t="s">
        <v>123</v>
      </c>
      <c r="C317" s="134" t="s">
        <v>12</v>
      </c>
      <c r="D317" s="134">
        <v>20</v>
      </c>
      <c r="E317" s="134"/>
      <c r="F317" s="171"/>
      <c r="G317" s="129"/>
    </row>
    <row r="318" hidden="1" customHeight="1" spans="1:7">
      <c r="A318" s="169">
        <f t="shared" si="4"/>
        <v>316</v>
      </c>
      <c r="B318" s="134" t="s">
        <v>33</v>
      </c>
      <c r="C318" s="134" t="s">
        <v>12</v>
      </c>
      <c r="D318" s="134">
        <v>30</v>
      </c>
      <c r="E318" s="134"/>
      <c r="F318" s="171"/>
      <c r="G318" s="129"/>
    </row>
    <row r="319" hidden="1" customHeight="1" spans="1:7">
      <c r="A319" s="169">
        <f t="shared" si="4"/>
        <v>317</v>
      </c>
      <c r="B319" s="134" t="s">
        <v>70</v>
      </c>
      <c r="C319" s="134" t="s">
        <v>12</v>
      </c>
      <c r="D319" s="134">
        <v>20</v>
      </c>
      <c r="E319" s="134"/>
      <c r="F319" s="171"/>
      <c r="G319" s="129"/>
    </row>
    <row r="320" hidden="1" customHeight="1" spans="1:7">
      <c r="A320" s="169">
        <f t="shared" si="4"/>
        <v>318</v>
      </c>
      <c r="B320" s="134" t="s">
        <v>85</v>
      </c>
      <c r="C320" s="134" t="s">
        <v>12</v>
      </c>
      <c r="D320" s="134">
        <v>10</v>
      </c>
      <c r="E320" s="134"/>
      <c r="F320" s="171"/>
      <c r="G320" s="129"/>
    </row>
    <row r="321" hidden="1" customHeight="1" spans="1:7">
      <c r="A321" s="169">
        <f t="shared" si="4"/>
        <v>319</v>
      </c>
      <c r="B321" s="134" t="s">
        <v>117</v>
      </c>
      <c r="C321" s="134" t="s">
        <v>12</v>
      </c>
      <c r="D321" s="134">
        <v>5</v>
      </c>
      <c r="E321" s="134"/>
      <c r="F321" s="171"/>
      <c r="G321" s="129"/>
    </row>
    <row r="322" hidden="1" customHeight="1" spans="1:7">
      <c r="A322" s="169">
        <f t="shared" si="4"/>
        <v>320</v>
      </c>
      <c r="B322" s="134" t="s">
        <v>45</v>
      </c>
      <c r="C322" s="134" t="s">
        <v>12</v>
      </c>
      <c r="D322" s="134">
        <v>23</v>
      </c>
      <c r="E322" s="134"/>
      <c r="F322" s="171"/>
      <c r="G322" s="129"/>
    </row>
    <row r="323" hidden="1" customHeight="1" spans="1:7">
      <c r="A323" s="169">
        <f t="shared" si="4"/>
        <v>321</v>
      </c>
      <c r="B323" s="134" t="s">
        <v>43</v>
      </c>
      <c r="C323" s="134" t="s">
        <v>12</v>
      </c>
      <c r="D323" s="134">
        <v>5</v>
      </c>
      <c r="E323" s="134"/>
      <c r="F323" s="171"/>
      <c r="G323" s="129"/>
    </row>
    <row r="324" hidden="1" customHeight="1" spans="1:7">
      <c r="A324" s="169">
        <f t="shared" ref="A324:A387" si="5">IF(B324&lt;&gt;"",ROW()-2,"")</f>
        <v>322</v>
      </c>
      <c r="B324" s="134" t="s">
        <v>52</v>
      </c>
      <c r="C324" s="134" t="s">
        <v>12</v>
      </c>
      <c r="D324" s="134">
        <v>10</v>
      </c>
      <c r="E324" s="134"/>
      <c r="F324" s="171"/>
      <c r="G324" s="129"/>
    </row>
    <row r="325" hidden="1" customHeight="1" spans="1:7">
      <c r="A325" s="169">
        <f t="shared" si="5"/>
        <v>323</v>
      </c>
      <c r="B325" s="134" t="s">
        <v>126</v>
      </c>
      <c r="C325" s="134" t="s">
        <v>12</v>
      </c>
      <c r="D325" s="134">
        <v>54</v>
      </c>
      <c r="E325" s="134" t="s">
        <v>139</v>
      </c>
      <c r="F325" s="171"/>
      <c r="G325" s="129"/>
    </row>
    <row r="326" hidden="1" customHeight="1" spans="1:7">
      <c r="A326" s="169">
        <f t="shared" si="5"/>
        <v>324</v>
      </c>
      <c r="B326" s="134" t="s">
        <v>79</v>
      </c>
      <c r="C326" s="134" t="s">
        <v>12</v>
      </c>
      <c r="D326" s="134">
        <v>60</v>
      </c>
      <c r="E326" s="134"/>
      <c r="F326" s="172"/>
      <c r="G326" s="129"/>
    </row>
    <row r="327" hidden="1" customHeight="1" spans="1:7">
      <c r="A327" s="169">
        <f t="shared" si="5"/>
        <v>325</v>
      </c>
      <c r="B327" s="134" t="s">
        <v>58</v>
      </c>
      <c r="C327" s="134" t="s">
        <v>12</v>
      </c>
      <c r="D327" s="134">
        <v>15</v>
      </c>
      <c r="E327" s="134"/>
      <c r="F327" s="170" t="s">
        <v>38</v>
      </c>
      <c r="G327" s="129"/>
    </row>
    <row r="328" hidden="1" customHeight="1" spans="1:7">
      <c r="A328" s="169">
        <f t="shared" si="5"/>
        <v>326</v>
      </c>
      <c r="B328" s="134" t="s">
        <v>11</v>
      </c>
      <c r="C328" s="134" t="s">
        <v>12</v>
      </c>
      <c r="D328" s="134">
        <v>3</v>
      </c>
      <c r="E328" s="134"/>
      <c r="F328" s="171"/>
      <c r="G328" s="129"/>
    </row>
    <row r="329" hidden="1" customHeight="1" spans="1:7">
      <c r="A329" s="169">
        <f t="shared" si="5"/>
        <v>327</v>
      </c>
      <c r="B329" s="134" t="s">
        <v>67</v>
      </c>
      <c r="C329" s="134" t="s">
        <v>12</v>
      </c>
      <c r="D329" s="134">
        <v>5</v>
      </c>
      <c r="E329" s="134"/>
      <c r="F329" s="171"/>
      <c r="G329" s="129"/>
    </row>
    <row r="330" hidden="1" customHeight="1" spans="1:7">
      <c r="A330" s="169">
        <f t="shared" si="5"/>
        <v>328</v>
      </c>
      <c r="B330" s="134" t="s">
        <v>72</v>
      </c>
      <c r="C330" s="134" t="s">
        <v>12</v>
      </c>
      <c r="D330" s="134">
        <v>2</v>
      </c>
      <c r="E330" s="134"/>
      <c r="F330" s="171"/>
      <c r="G330" s="129"/>
    </row>
    <row r="331" hidden="1" customHeight="1" spans="1:7">
      <c r="A331" s="169">
        <f t="shared" si="5"/>
        <v>329</v>
      </c>
      <c r="B331" s="134" t="s">
        <v>22</v>
      </c>
      <c r="C331" s="134" t="s">
        <v>12</v>
      </c>
      <c r="D331" s="134">
        <v>2</v>
      </c>
      <c r="E331" s="134"/>
      <c r="F331" s="171"/>
      <c r="G331" s="129"/>
    </row>
    <row r="332" hidden="1" customHeight="1" spans="1:7">
      <c r="A332" s="169">
        <f t="shared" si="5"/>
        <v>330</v>
      </c>
      <c r="B332" s="134" t="s">
        <v>140</v>
      </c>
      <c r="C332" s="134" t="s">
        <v>12</v>
      </c>
      <c r="D332" s="134">
        <v>8</v>
      </c>
      <c r="E332" s="134"/>
      <c r="F332" s="171"/>
      <c r="G332" s="129"/>
    </row>
    <row r="333" hidden="1" customHeight="1" spans="1:7">
      <c r="A333" s="169">
        <f t="shared" si="5"/>
        <v>331</v>
      </c>
      <c r="B333" s="134" t="s">
        <v>65</v>
      </c>
      <c r="C333" s="134" t="s">
        <v>12</v>
      </c>
      <c r="D333" s="134">
        <v>5</v>
      </c>
      <c r="E333" s="134"/>
      <c r="F333" s="171"/>
      <c r="G333" s="129"/>
    </row>
    <row r="334" hidden="1" customHeight="1" spans="1:7">
      <c r="A334" s="169">
        <f t="shared" si="5"/>
        <v>332</v>
      </c>
      <c r="B334" s="134" t="s">
        <v>141</v>
      </c>
      <c r="C334" s="134" t="s">
        <v>12</v>
      </c>
      <c r="D334" s="134">
        <v>10</v>
      </c>
      <c r="E334" s="134"/>
      <c r="F334" s="171"/>
      <c r="G334" s="129"/>
    </row>
    <row r="335" hidden="1" customHeight="1" spans="1:7">
      <c r="A335" s="169">
        <f t="shared" si="5"/>
        <v>333</v>
      </c>
      <c r="B335" s="134" t="s">
        <v>66</v>
      </c>
      <c r="C335" s="134" t="s">
        <v>12</v>
      </c>
      <c r="D335" s="134">
        <v>18</v>
      </c>
      <c r="E335" s="134"/>
      <c r="F335" s="171"/>
      <c r="G335" s="129"/>
    </row>
    <row r="336" hidden="1" customHeight="1" spans="1:7">
      <c r="A336" s="169">
        <f t="shared" si="5"/>
        <v>334</v>
      </c>
      <c r="B336" s="134" t="s">
        <v>85</v>
      </c>
      <c r="C336" s="134" t="s">
        <v>12</v>
      </c>
      <c r="D336" s="134">
        <v>2</v>
      </c>
      <c r="E336" s="134"/>
      <c r="F336" s="171"/>
      <c r="G336" s="129"/>
    </row>
    <row r="337" hidden="1" customHeight="1" spans="1:7">
      <c r="A337" s="169">
        <f t="shared" si="5"/>
        <v>335</v>
      </c>
      <c r="B337" s="134" t="s">
        <v>142</v>
      </c>
      <c r="C337" s="134" t="s">
        <v>12</v>
      </c>
      <c r="D337" s="134">
        <v>10</v>
      </c>
      <c r="E337" s="134"/>
      <c r="F337" s="171"/>
      <c r="G337" s="129"/>
    </row>
    <row r="338" hidden="1" customHeight="1" spans="1:7">
      <c r="A338" s="169">
        <f t="shared" si="5"/>
        <v>336</v>
      </c>
      <c r="B338" s="134" t="s">
        <v>54</v>
      </c>
      <c r="C338" s="134" t="s">
        <v>12</v>
      </c>
      <c r="D338" s="134">
        <v>60</v>
      </c>
      <c r="E338" s="134"/>
      <c r="F338" s="171"/>
      <c r="G338" s="129"/>
    </row>
    <row r="339" hidden="1" customHeight="1" spans="1:7">
      <c r="A339" s="169">
        <f t="shared" si="5"/>
        <v>337</v>
      </c>
      <c r="B339" s="134" t="s">
        <v>75</v>
      </c>
      <c r="C339" s="134" t="s">
        <v>12</v>
      </c>
      <c r="D339" s="134"/>
      <c r="E339" s="134" t="s">
        <v>143</v>
      </c>
      <c r="F339" s="171"/>
      <c r="G339" s="129"/>
    </row>
    <row r="340" hidden="1" customHeight="1" spans="1:7">
      <c r="A340" s="169">
        <f t="shared" si="5"/>
        <v>338</v>
      </c>
      <c r="B340" s="134" t="s">
        <v>20</v>
      </c>
      <c r="C340" s="134" t="s">
        <v>12</v>
      </c>
      <c r="D340" s="134">
        <v>1</v>
      </c>
      <c r="E340" s="134"/>
      <c r="F340" s="171"/>
      <c r="G340" s="129"/>
    </row>
    <row r="341" hidden="1" customHeight="1" spans="1:7">
      <c r="A341" s="169">
        <f t="shared" si="5"/>
        <v>339</v>
      </c>
      <c r="B341" s="134" t="s">
        <v>144</v>
      </c>
      <c r="C341" s="134" t="s">
        <v>12</v>
      </c>
      <c r="D341" s="134">
        <v>2</v>
      </c>
      <c r="E341" s="134"/>
      <c r="F341" s="171"/>
      <c r="G341" s="129"/>
    </row>
    <row r="342" hidden="1" customHeight="1" spans="1:7">
      <c r="A342" s="169">
        <f t="shared" si="5"/>
        <v>340</v>
      </c>
      <c r="B342" s="134" t="s">
        <v>62</v>
      </c>
      <c r="C342" s="134" t="s">
        <v>12</v>
      </c>
      <c r="D342" s="134">
        <v>3</v>
      </c>
      <c r="E342" s="134"/>
      <c r="F342" s="171"/>
      <c r="G342" s="129"/>
    </row>
    <row r="343" hidden="1" customHeight="1" spans="1:7">
      <c r="A343" s="169">
        <f t="shared" si="5"/>
        <v>341</v>
      </c>
      <c r="B343" s="134" t="s">
        <v>145</v>
      </c>
      <c r="C343" s="134" t="s">
        <v>12</v>
      </c>
      <c r="D343" s="134">
        <v>4</v>
      </c>
      <c r="E343" s="134"/>
      <c r="F343" s="171"/>
      <c r="G343" s="129"/>
    </row>
    <row r="344" hidden="1" customHeight="1" spans="1:7">
      <c r="A344" s="169">
        <f t="shared" si="5"/>
        <v>342</v>
      </c>
      <c r="B344" s="134" t="s">
        <v>45</v>
      </c>
      <c r="C344" s="134" t="s">
        <v>12</v>
      </c>
      <c r="D344" s="134">
        <v>2</v>
      </c>
      <c r="E344" s="134"/>
      <c r="F344" s="171"/>
      <c r="G344" s="129"/>
    </row>
    <row r="345" hidden="1" customHeight="1" spans="1:7">
      <c r="A345" s="169">
        <f t="shared" si="5"/>
        <v>343</v>
      </c>
      <c r="B345" s="134" t="s">
        <v>83</v>
      </c>
      <c r="C345" s="134" t="s">
        <v>12</v>
      </c>
      <c r="D345" s="134">
        <v>1</v>
      </c>
      <c r="E345" s="134"/>
      <c r="F345" s="171"/>
      <c r="G345" s="129"/>
    </row>
    <row r="346" hidden="1" customHeight="1" spans="1:7">
      <c r="A346" s="169">
        <f t="shared" si="5"/>
        <v>344</v>
      </c>
      <c r="B346" s="134" t="s">
        <v>43</v>
      </c>
      <c r="C346" s="134" t="s">
        <v>12</v>
      </c>
      <c r="D346" s="134">
        <v>3</v>
      </c>
      <c r="E346" s="134"/>
      <c r="F346" s="171"/>
      <c r="G346" s="129"/>
    </row>
    <row r="347" hidden="1" customHeight="1" spans="1:7">
      <c r="A347" s="169">
        <f t="shared" si="5"/>
        <v>345</v>
      </c>
      <c r="B347" s="134" t="s">
        <v>71</v>
      </c>
      <c r="C347" s="134" t="s">
        <v>12</v>
      </c>
      <c r="D347" s="134">
        <v>2</v>
      </c>
      <c r="E347" s="134"/>
      <c r="F347" s="171"/>
      <c r="G347" s="129"/>
    </row>
    <row r="348" hidden="1" customHeight="1" spans="1:7">
      <c r="A348" s="169">
        <f t="shared" si="5"/>
        <v>346</v>
      </c>
      <c r="B348" s="134" t="s">
        <v>56</v>
      </c>
      <c r="C348" s="134" t="s">
        <v>12</v>
      </c>
      <c r="D348" s="134">
        <v>3</v>
      </c>
      <c r="E348" s="134"/>
      <c r="F348" s="172"/>
      <c r="G348" s="129"/>
    </row>
    <row r="349" hidden="1" customHeight="1" spans="1:7">
      <c r="A349" s="169">
        <f t="shared" si="5"/>
        <v>347</v>
      </c>
      <c r="B349" s="134" t="s">
        <v>146</v>
      </c>
      <c r="C349" s="134" t="s">
        <v>12</v>
      </c>
      <c r="D349" s="134"/>
      <c r="E349" s="134" t="s">
        <v>147</v>
      </c>
      <c r="F349" s="170" t="s">
        <v>21</v>
      </c>
      <c r="G349" s="129"/>
    </row>
    <row r="350" hidden="1" customHeight="1" spans="1:7">
      <c r="A350" s="169">
        <f t="shared" si="5"/>
        <v>348</v>
      </c>
      <c r="B350" s="134" t="s">
        <v>148</v>
      </c>
      <c r="C350" s="134" t="s">
        <v>12</v>
      </c>
      <c r="D350" s="134">
        <v>5</v>
      </c>
      <c r="E350" s="134"/>
      <c r="F350" s="171"/>
      <c r="G350" s="129"/>
    </row>
    <row r="351" hidden="1" customHeight="1" spans="1:7">
      <c r="A351" s="169">
        <f t="shared" si="5"/>
        <v>349</v>
      </c>
      <c r="B351" s="134" t="s">
        <v>11</v>
      </c>
      <c r="C351" s="134" t="s">
        <v>12</v>
      </c>
      <c r="D351" s="134">
        <v>6</v>
      </c>
      <c r="E351" s="134"/>
      <c r="F351" s="171"/>
      <c r="G351" s="129"/>
    </row>
    <row r="352" hidden="1" customHeight="1" spans="1:7">
      <c r="A352" s="169">
        <f t="shared" si="5"/>
        <v>350</v>
      </c>
      <c r="B352" s="134" t="s">
        <v>136</v>
      </c>
      <c r="C352" s="134" t="s">
        <v>12</v>
      </c>
      <c r="D352" s="134">
        <v>9</v>
      </c>
      <c r="E352" s="134" t="s">
        <v>149</v>
      </c>
      <c r="F352" s="171"/>
      <c r="G352" s="129"/>
    </row>
    <row r="353" hidden="1" customHeight="1" spans="1:7">
      <c r="A353" s="169">
        <f t="shared" si="5"/>
        <v>351</v>
      </c>
      <c r="B353" s="134" t="s">
        <v>56</v>
      </c>
      <c r="C353" s="134" t="s">
        <v>12</v>
      </c>
      <c r="D353" s="134">
        <v>1</v>
      </c>
      <c r="E353" s="134"/>
      <c r="F353" s="171"/>
      <c r="G353" s="129"/>
    </row>
    <row r="354" hidden="1" customHeight="1" spans="1:7">
      <c r="A354" s="169">
        <f t="shared" si="5"/>
        <v>352</v>
      </c>
      <c r="B354" s="134" t="s">
        <v>150</v>
      </c>
      <c r="C354" s="134" t="s">
        <v>12</v>
      </c>
      <c r="D354" s="134">
        <v>1</v>
      </c>
      <c r="E354" s="134"/>
      <c r="F354" s="171"/>
      <c r="G354" s="129"/>
    </row>
    <row r="355" hidden="1" customHeight="1" spans="1:7">
      <c r="A355" s="169">
        <f t="shared" si="5"/>
        <v>353</v>
      </c>
      <c r="B355" s="134" t="s">
        <v>58</v>
      </c>
      <c r="C355" s="134" t="s">
        <v>12</v>
      </c>
      <c r="D355" s="134">
        <v>20</v>
      </c>
      <c r="E355" s="134"/>
      <c r="F355" s="171"/>
      <c r="G355" s="129"/>
    </row>
    <row r="356" hidden="1" customHeight="1" spans="1:7">
      <c r="A356" s="169">
        <f t="shared" si="5"/>
        <v>354</v>
      </c>
      <c r="B356" s="134" t="s">
        <v>49</v>
      </c>
      <c r="C356" s="134" t="s">
        <v>12</v>
      </c>
      <c r="D356" s="134"/>
      <c r="E356" s="134" t="s">
        <v>151</v>
      </c>
      <c r="F356" s="172"/>
      <c r="G356" s="129"/>
    </row>
    <row r="357" hidden="1" customHeight="1" spans="1:7">
      <c r="A357" s="169">
        <f t="shared" si="5"/>
        <v>355</v>
      </c>
      <c r="B357" s="134" t="s">
        <v>45</v>
      </c>
      <c r="C357" s="134" t="s">
        <v>12</v>
      </c>
      <c r="D357" s="134">
        <v>12</v>
      </c>
      <c r="E357" s="134"/>
      <c r="F357" s="170" t="s">
        <v>40</v>
      </c>
      <c r="G357" s="129"/>
    </row>
    <row r="358" hidden="1" customHeight="1" spans="1:7">
      <c r="A358" s="169">
        <f t="shared" si="5"/>
        <v>356</v>
      </c>
      <c r="B358" s="134" t="s">
        <v>43</v>
      </c>
      <c r="C358" s="134" t="s">
        <v>12</v>
      </c>
      <c r="D358" s="134">
        <v>10</v>
      </c>
      <c r="E358" s="134"/>
      <c r="F358" s="171"/>
      <c r="G358" s="129"/>
    </row>
    <row r="359" hidden="1" customHeight="1" spans="1:7">
      <c r="A359" s="169">
        <f t="shared" si="5"/>
        <v>357</v>
      </c>
      <c r="B359" s="134" t="s">
        <v>71</v>
      </c>
      <c r="C359" s="134" t="s">
        <v>12</v>
      </c>
      <c r="D359" s="134">
        <v>5</v>
      </c>
      <c r="E359" s="134"/>
      <c r="F359" s="171"/>
      <c r="G359" s="129"/>
    </row>
    <row r="360" hidden="1" customHeight="1" spans="1:7">
      <c r="A360" s="169">
        <f t="shared" si="5"/>
        <v>358</v>
      </c>
      <c r="B360" s="134" t="s">
        <v>37</v>
      </c>
      <c r="C360" s="134" t="s">
        <v>12</v>
      </c>
      <c r="D360" s="134">
        <v>150</v>
      </c>
      <c r="E360" s="134"/>
      <c r="F360" s="171"/>
      <c r="G360" s="129"/>
    </row>
    <row r="361" hidden="1" customHeight="1" spans="1:7">
      <c r="A361" s="169">
        <f t="shared" si="5"/>
        <v>359</v>
      </c>
      <c r="B361" s="134" t="s">
        <v>22</v>
      </c>
      <c r="C361" s="134" t="s">
        <v>12</v>
      </c>
      <c r="D361" s="134">
        <v>10</v>
      </c>
      <c r="E361" s="134"/>
      <c r="F361" s="171"/>
      <c r="G361" s="129"/>
    </row>
    <row r="362" hidden="1" customHeight="1" spans="1:7">
      <c r="A362" s="169">
        <f t="shared" si="5"/>
        <v>360</v>
      </c>
      <c r="B362" s="134" t="s">
        <v>77</v>
      </c>
      <c r="C362" s="134" t="s">
        <v>12</v>
      </c>
      <c r="D362" s="134">
        <v>50</v>
      </c>
      <c r="E362" s="134"/>
      <c r="F362" s="171"/>
      <c r="G362" s="129"/>
    </row>
    <row r="363" hidden="1" customHeight="1" spans="1:7">
      <c r="A363" s="169">
        <f t="shared" si="5"/>
        <v>361</v>
      </c>
      <c r="B363" s="134" t="s">
        <v>82</v>
      </c>
      <c r="C363" s="134" t="s">
        <v>12</v>
      </c>
      <c r="D363" s="134">
        <v>20</v>
      </c>
      <c r="E363" s="134"/>
      <c r="F363" s="171"/>
      <c r="G363" s="129"/>
    </row>
    <row r="364" hidden="1" customHeight="1" spans="1:7">
      <c r="A364" s="169">
        <f t="shared" si="5"/>
        <v>362</v>
      </c>
      <c r="B364" s="134" t="s">
        <v>66</v>
      </c>
      <c r="C364" s="134" t="s">
        <v>12</v>
      </c>
      <c r="D364" s="134">
        <v>140</v>
      </c>
      <c r="E364" s="134"/>
      <c r="F364" s="171"/>
      <c r="G364" s="129"/>
    </row>
    <row r="365" hidden="1" customHeight="1" spans="1:7">
      <c r="A365" s="169">
        <f t="shared" si="5"/>
        <v>363</v>
      </c>
      <c r="B365" s="134" t="s">
        <v>86</v>
      </c>
      <c r="C365" s="134" t="s">
        <v>12</v>
      </c>
      <c r="D365" s="134">
        <v>70</v>
      </c>
      <c r="E365" s="134"/>
      <c r="F365" s="171"/>
      <c r="G365" s="129"/>
    </row>
    <row r="366" hidden="1" customHeight="1" spans="1:7">
      <c r="A366" s="169">
        <f t="shared" si="5"/>
        <v>364</v>
      </c>
      <c r="B366" s="134" t="s">
        <v>92</v>
      </c>
      <c r="C366" s="134" t="s">
        <v>12</v>
      </c>
      <c r="D366" s="134">
        <v>130</v>
      </c>
      <c r="E366" s="134"/>
      <c r="F366" s="171"/>
      <c r="G366" s="129"/>
    </row>
    <row r="367" hidden="1" customHeight="1" spans="1:7">
      <c r="A367" s="169">
        <f t="shared" si="5"/>
        <v>365</v>
      </c>
      <c r="B367" s="134" t="s">
        <v>84</v>
      </c>
      <c r="C367" s="134" t="s">
        <v>12</v>
      </c>
      <c r="D367" s="134">
        <v>50</v>
      </c>
      <c r="E367" s="134"/>
      <c r="F367" s="171"/>
      <c r="G367" s="129"/>
    </row>
    <row r="368" hidden="1" customHeight="1" spans="1:7">
      <c r="A368" s="169">
        <f t="shared" si="5"/>
        <v>366</v>
      </c>
      <c r="B368" s="134" t="s">
        <v>98</v>
      </c>
      <c r="C368" s="134" t="s">
        <v>12</v>
      </c>
      <c r="D368" s="134">
        <v>60</v>
      </c>
      <c r="E368" s="134"/>
      <c r="F368" s="171"/>
      <c r="G368" s="129"/>
    </row>
    <row r="369" hidden="1" customHeight="1" spans="1:7">
      <c r="A369" s="169">
        <f t="shared" si="5"/>
        <v>367</v>
      </c>
      <c r="B369" s="134" t="s">
        <v>100</v>
      </c>
      <c r="C369" s="134" t="s">
        <v>12</v>
      </c>
      <c r="D369" s="134">
        <v>120</v>
      </c>
      <c r="E369" s="134"/>
      <c r="F369" s="171"/>
      <c r="G369" s="129"/>
    </row>
    <row r="370" hidden="1" customHeight="1" spans="1:7">
      <c r="A370" s="169">
        <f t="shared" si="5"/>
        <v>368</v>
      </c>
      <c r="B370" s="134" t="s">
        <v>31</v>
      </c>
      <c r="C370" s="134" t="s">
        <v>12</v>
      </c>
      <c r="D370" s="134">
        <v>50</v>
      </c>
      <c r="E370" s="134"/>
      <c r="F370" s="171"/>
      <c r="G370" s="129"/>
    </row>
    <row r="371" hidden="1" customHeight="1" spans="1:7">
      <c r="A371" s="169">
        <f t="shared" si="5"/>
        <v>369</v>
      </c>
      <c r="B371" s="134" t="s">
        <v>108</v>
      </c>
      <c r="C371" s="134" t="s">
        <v>12</v>
      </c>
      <c r="D371" s="134">
        <v>100</v>
      </c>
      <c r="E371" s="134" t="s">
        <v>152</v>
      </c>
      <c r="F371" s="171"/>
      <c r="G371" s="129"/>
    </row>
    <row r="372" hidden="1" customHeight="1" spans="1:7">
      <c r="A372" s="169">
        <f t="shared" si="5"/>
        <v>370</v>
      </c>
      <c r="B372" s="134" t="s">
        <v>153</v>
      </c>
      <c r="C372" s="134" t="s">
        <v>12</v>
      </c>
      <c r="D372" s="134">
        <v>120</v>
      </c>
      <c r="E372" s="134"/>
      <c r="F372" s="171"/>
      <c r="G372" s="129"/>
    </row>
    <row r="373" hidden="1" customHeight="1" spans="1:7">
      <c r="A373" s="169">
        <f t="shared" si="5"/>
        <v>371</v>
      </c>
      <c r="B373" s="134" t="s">
        <v>58</v>
      </c>
      <c r="C373" s="134" t="s">
        <v>12</v>
      </c>
      <c r="D373" s="134">
        <v>60</v>
      </c>
      <c r="E373" s="134"/>
      <c r="F373" s="171"/>
      <c r="G373" s="129"/>
    </row>
    <row r="374" hidden="1" customHeight="1" spans="1:7">
      <c r="A374" s="169">
        <f t="shared" si="5"/>
        <v>372</v>
      </c>
      <c r="B374" s="134" t="s">
        <v>90</v>
      </c>
      <c r="C374" s="134" t="s">
        <v>12</v>
      </c>
      <c r="D374" s="134">
        <v>60</v>
      </c>
      <c r="E374" s="134"/>
      <c r="F374" s="171"/>
      <c r="G374" s="129"/>
    </row>
    <row r="375" hidden="1" customHeight="1" spans="1:7">
      <c r="A375" s="169">
        <f t="shared" si="5"/>
        <v>373</v>
      </c>
      <c r="B375" s="134" t="s">
        <v>16</v>
      </c>
      <c r="C375" s="134" t="s">
        <v>12</v>
      </c>
      <c r="D375" s="134">
        <v>70</v>
      </c>
      <c r="E375" s="134"/>
      <c r="F375" s="171"/>
      <c r="G375" s="129"/>
    </row>
    <row r="376" hidden="1" customHeight="1" spans="1:7">
      <c r="A376" s="169">
        <f t="shared" si="5"/>
        <v>374</v>
      </c>
      <c r="B376" s="134" t="s">
        <v>11</v>
      </c>
      <c r="C376" s="134" t="s">
        <v>12</v>
      </c>
      <c r="D376" s="134">
        <v>40</v>
      </c>
      <c r="E376" s="134"/>
      <c r="F376" s="171"/>
      <c r="G376" s="129"/>
    </row>
    <row r="377" hidden="1" customHeight="1" spans="1:7">
      <c r="A377" s="169">
        <f t="shared" si="5"/>
        <v>375</v>
      </c>
      <c r="B377" s="134" t="s">
        <v>47</v>
      </c>
      <c r="C377" s="134" t="s">
        <v>12</v>
      </c>
      <c r="D377" s="134">
        <v>55</v>
      </c>
      <c r="E377" s="134"/>
      <c r="F377" s="171"/>
      <c r="G377" s="129"/>
    </row>
    <row r="378" hidden="1" customHeight="1" spans="1:7">
      <c r="A378" s="169">
        <f t="shared" si="5"/>
        <v>376</v>
      </c>
      <c r="B378" s="134" t="s">
        <v>58</v>
      </c>
      <c r="C378" s="134" t="s">
        <v>12</v>
      </c>
      <c r="D378" s="134">
        <v>0</v>
      </c>
      <c r="E378" s="134" t="s">
        <v>154</v>
      </c>
      <c r="F378" s="171"/>
      <c r="G378" s="129"/>
    </row>
    <row r="379" hidden="1" customHeight="1" spans="1:7">
      <c r="A379" s="169">
        <f t="shared" si="5"/>
        <v>377</v>
      </c>
      <c r="B379" s="134" t="s">
        <v>104</v>
      </c>
      <c r="C379" s="134" t="s">
        <v>12</v>
      </c>
      <c r="D379" s="134">
        <v>300</v>
      </c>
      <c r="E379" s="134"/>
      <c r="F379" s="171"/>
      <c r="G379" s="129"/>
    </row>
    <row r="380" hidden="1" customHeight="1" spans="1:7">
      <c r="A380" s="169">
        <f t="shared" si="5"/>
        <v>378</v>
      </c>
      <c r="B380" s="134" t="s">
        <v>155</v>
      </c>
      <c r="C380" s="134" t="s">
        <v>12</v>
      </c>
      <c r="D380" s="134">
        <v>0</v>
      </c>
      <c r="E380" s="134" t="s">
        <v>156</v>
      </c>
      <c r="F380" s="172"/>
      <c r="G380" s="129"/>
    </row>
    <row r="381" hidden="1" customHeight="1" spans="1:7">
      <c r="A381" s="169" t="str">
        <f t="shared" si="5"/>
        <v/>
      </c>
      <c r="B381" s="134"/>
      <c r="C381" s="134"/>
      <c r="D381" s="134"/>
      <c r="E381" s="134"/>
      <c r="F381" s="175"/>
      <c r="G381" s="129"/>
    </row>
    <row r="382" hidden="1" customHeight="1" spans="1:7">
      <c r="A382" s="169" t="str">
        <f t="shared" si="5"/>
        <v/>
      </c>
      <c r="B382" s="134"/>
      <c r="C382" s="134"/>
      <c r="D382" s="134"/>
      <c r="E382" s="134"/>
      <c r="F382" s="175"/>
      <c r="G382" s="129"/>
    </row>
    <row r="383" hidden="1" customHeight="1" spans="1:7">
      <c r="A383" s="169" t="str">
        <f t="shared" si="5"/>
        <v/>
      </c>
      <c r="B383" s="134"/>
      <c r="C383" s="134"/>
      <c r="D383" s="134"/>
      <c r="E383" s="134"/>
      <c r="F383" s="175"/>
      <c r="G383" s="129"/>
    </row>
    <row r="384" hidden="1" customHeight="1" spans="1:7">
      <c r="A384" s="169" t="str">
        <f t="shared" si="5"/>
        <v/>
      </c>
      <c r="B384" s="134"/>
      <c r="C384" s="134"/>
      <c r="D384" s="134"/>
      <c r="E384" s="134"/>
      <c r="F384" s="175"/>
      <c r="G384" s="129"/>
    </row>
    <row r="385" hidden="1" customHeight="1" spans="1:7">
      <c r="A385" s="169" t="str">
        <f t="shared" si="5"/>
        <v/>
      </c>
      <c r="B385" s="134"/>
      <c r="C385" s="134"/>
      <c r="D385" s="134"/>
      <c r="E385" s="134"/>
      <c r="F385" s="175"/>
      <c r="G385" s="129"/>
    </row>
    <row r="386" hidden="1" customHeight="1" spans="1:7">
      <c r="A386" s="169" t="str">
        <f t="shared" si="5"/>
        <v/>
      </c>
      <c r="B386" s="134"/>
      <c r="C386" s="134"/>
      <c r="D386" s="134"/>
      <c r="E386" s="134"/>
      <c r="F386" s="175"/>
      <c r="G386" s="129"/>
    </row>
    <row r="387" hidden="1" customHeight="1" spans="1:7">
      <c r="A387" s="169" t="str">
        <f t="shared" si="5"/>
        <v/>
      </c>
      <c r="B387" s="134"/>
      <c r="C387" s="134"/>
      <c r="D387" s="134"/>
      <c r="E387" s="134"/>
      <c r="F387" s="175"/>
      <c r="G387" s="129"/>
    </row>
    <row r="388" hidden="1" customHeight="1" spans="1:7">
      <c r="A388" s="169" t="str">
        <f t="shared" ref="A388:A396" si="6">IF(B388&lt;&gt;"",ROW()-2,"")</f>
        <v/>
      </c>
      <c r="B388" s="134"/>
      <c r="C388" s="134"/>
      <c r="D388" s="134"/>
      <c r="E388" s="134"/>
      <c r="F388" s="175"/>
      <c r="G388" s="129"/>
    </row>
    <row r="389" hidden="1" customHeight="1" spans="1:7">
      <c r="A389" s="169" t="str">
        <f t="shared" si="6"/>
        <v/>
      </c>
      <c r="B389" s="134"/>
      <c r="C389" s="134"/>
      <c r="D389" s="134"/>
      <c r="E389" s="134"/>
      <c r="F389" s="175"/>
      <c r="G389" s="129"/>
    </row>
    <row r="390" hidden="1" customHeight="1" spans="1:7">
      <c r="A390" s="169" t="str">
        <f t="shared" si="6"/>
        <v/>
      </c>
      <c r="B390" s="134"/>
      <c r="C390" s="134"/>
      <c r="D390" s="134"/>
      <c r="E390" s="134"/>
      <c r="F390" s="175"/>
      <c r="G390" s="129"/>
    </row>
    <row r="391" hidden="1" customHeight="1" spans="1:7">
      <c r="A391" s="169" t="str">
        <f t="shared" si="6"/>
        <v/>
      </c>
      <c r="B391" s="134"/>
      <c r="C391" s="134"/>
      <c r="D391" s="134"/>
      <c r="E391" s="134"/>
      <c r="F391" s="175"/>
      <c r="G391" s="129"/>
    </row>
    <row r="392" hidden="1" customHeight="1" spans="1:7">
      <c r="A392" s="169" t="str">
        <f t="shared" si="6"/>
        <v/>
      </c>
      <c r="B392" s="134"/>
      <c r="C392" s="134"/>
      <c r="D392" s="134"/>
      <c r="E392" s="134"/>
      <c r="F392" s="175"/>
      <c r="G392" s="129"/>
    </row>
    <row r="393" hidden="1" customHeight="1" spans="1:7">
      <c r="A393" s="169" t="str">
        <f t="shared" si="6"/>
        <v/>
      </c>
      <c r="B393" s="134"/>
      <c r="C393" s="134"/>
      <c r="D393" s="134"/>
      <c r="E393" s="134"/>
      <c r="F393" s="175"/>
      <c r="G393" s="129"/>
    </row>
    <row r="394" hidden="1" customHeight="1" spans="1:7">
      <c r="A394" s="169" t="str">
        <f t="shared" si="6"/>
        <v/>
      </c>
      <c r="B394" s="134"/>
      <c r="C394" s="134"/>
      <c r="D394" s="134"/>
      <c r="E394" s="134"/>
      <c r="F394" s="175"/>
      <c r="G394" s="129"/>
    </row>
    <row r="395" hidden="1" customHeight="1" spans="1:7">
      <c r="A395" s="169" t="str">
        <f t="shared" si="6"/>
        <v/>
      </c>
      <c r="B395" s="134"/>
      <c r="C395" s="134"/>
      <c r="D395" s="134"/>
      <c r="E395" s="134"/>
      <c r="F395" s="175"/>
      <c r="G395" s="129"/>
    </row>
    <row r="396" hidden="1" customHeight="1" spans="1:7">
      <c r="A396" s="169" t="str">
        <f t="shared" si="6"/>
        <v/>
      </c>
      <c r="B396" s="134"/>
      <c r="C396" s="134"/>
      <c r="D396" s="134"/>
      <c r="E396" s="134"/>
      <c r="F396" s="175"/>
      <c r="G396" s="129"/>
    </row>
    <row r="397" hidden="1" customHeight="1" spans="1:7">
      <c r="A397" s="169" t="str">
        <f t="shared" ref="A397:A452" si="7">IF(B397&lt;&gt;"",ROW()-2,"")</f>
        <v/>
      </c>
      <c r="B397" s="134"/>
      <c r="C397" s="134"/>
      <c r="D397" s="134"/>
      <c r="E397" s="134"/>
      <c r="F397" s="175"/>
      <c r="G397" s="129"/>
    </row>
    <row r="398" hidden="1" customHeight="1" spans="1:7">
      <c r="A398" s="169" t="str">
        <f t="shared" si="7"/>
        <v/>
      </c>
      <c r="B398" s="134"/>
      <c r="C398" s="134"/>
      <c r="D398" s="134"/>
      <c r="E398" s="134"/>
      <c r="F398" s="175"/>
      <c r="G398" s="129"/>
    </row>
    <row r="399" hidden="1" customHeight="1" spans="1:7">
      <c r="A399" s="169" t="str">
        <f t="shared" si="7"/>
        <v/>
      </c>
      <c r="B399" s="134"/>
      <c r="C399" s="134"/>
      <c r="D399" s="134"/>
      <c r="E399" s="134"/>
      <c r="F399" s="175"/>
      <c r="G399" s="129"/>
    </row>
    <row r="400" hidden="1" customHeight="1" spans="1:7">
      <c r="A400" s="169" t="str">
        <f t="shared" si="7"/>
        <v/>
      </c>
      <c r="B400" s="134"/>
      <c r="C400" s="134"/>
      <c r="D400" s="134"/>
      <c r="E400" s="134"/>
      <c r="F400" s="175"/>
      <c r="G400" s="129"/>
    </row>
    <row r="401" hidden="1" customHeight="1" spans="1:7">
      <c r="A401" s="169" t="str">
        <f t="shared" si="7"/>
        <v/>
      </c>
      <c r="B401" s="134"/>
      <c r="C401" s="134"/>
      <c r="D401" s="134"/>
      <c r="E401" s="134"/>
      <c r="F401" s="175"/>
      <c r="G401" s="129"/>
    </row>
    <row r="402" hidden="1" customHeight="1" spans="1:7">
      <c r="A402" s="169" t="str">
        <f t="shared" si="7"/>
        <v/>
      </c>
      <c r="B402" s="134"/>
      <c r="C402" s="134"/>
      <c r="D402" s="134"/>
      <c r="E402" s="134"/>
      <c r="F402" s="175"/>
      <c r="G402" s="129"/>
    </row>
    <row r="403" hidden="1" customHeight="1" spans="1:7">
      <c r="A403" s="169" t="str">
        <f t="shared" si="7"/>
        <v/>
      </c>
      <c r="B403" s="134"/>
      <c r="C403" s="134"/>
      <c r="D403" s="134"/>
      <c r="E403" s="134"/>
      <c r="F403" s="175"/>
      <c r="G403" s="129"/>
    </row>
    <row r="404" hidden="1" customHeight="1" spans="1:7">
      <c r="A404" s="169" t="str">
        <f t="shared" si="7"/>
        <v/>
      </c>
      <c r="B404" s="134"/>
      <c r="C404" s="134"/>
      <c r="D404" s="134"/>
      <c r="E404" s="134"/>
      <c r="F404" s="175"/>
      <c r="G404" s="129"/>
    </row>
    <row r="405" hidden="1" customHeight="1" spans="1:7">
      <c r="A405" s="169" t="str">
        <f t="shared" si="7"/>
        <v/>
      </c>
      <c r="B405" s="134"/>
      <c r="C405" s="134"/>
      <c r="D405" s="134"/>
      <c r="E405" s="134"/>
      <c r="F405" s="175"/>
      <c r="G405" s="129"/>
    </row>
    <row r="406" hidden="1" customHeight="1" spans="1:7">
      <c r="A406" s="169" t="str">
        <f t="shared" si="7"/>
        <v/>
      </c>
      <c r="B406" s="134"/>
      <c r="C406" s="134"/>
      <c r="D406" s="134"/>
      <c r="E406" s="134"/>
      <c r="F406" s="175"/>
      <c r="G406" s="129"/>
    </row>
    <row r="407" hidden="1" customHeight="1" spans="1:7">
      <c r="A407" s="169" t="str">
        <f t="shared" si="7"/>
        <v/>
      </c>
      <c r="B407" s="134"/>
      <c r="C407" s="134"/>
      <c r="D407" s="134"/>
      <c r="E407" s="134"/>
      <c r="F407" s="175"/>
      <c r="G407" s="129"/>
    </row>
    <row r="408" hidden="1" customHeight="1" spans="1:7">
      <c r="A408" s="169" t="str">
        <f t="shared" si="7"/>
        <v/>
      </c>
      <c r="B408" s="134"/>
      <c r="C408" s="134"/>
      <c r="D408" s="134"/>
      <c r="E408" s="134"/>
      <c r="F408" s="175"/>
      <c r="G408" s="129"/>
    </row>
    <row r="409" hidden="1" customHeight="1" spans="1:7">
      <c r="A409" s="169" t="str">
        <f t="shared" si="7"/>
        <v/>
      </c>
      <c r="B409" s="134"/>
      <c r="C409" s="134"/>
      <c r="D409" s="134"/>
      <c r="E409" s="134"/>
      <c r="F409" s="175"/>
      <c r="G409" s="129"/>
    </row>
    <row r="410" hidden="1" customHeight="1" spans="1:7">
      <c r="A410" s="169" t="str">
        <f t="shared" si="7"/>
        <v/>
      </c>
      <c r="B410" s="134"/>
      <c r="C410" s="134"/>
      <c r="D410" s="134"/>
      <c r="E410" s="134"/>
      <c r="F410" s="175"/>
      <c r="G410" s="129"/>
    </row>
    <row r="411" hidden="1" customHeight="1" spans="1:7">
      <c r="A411" s="169" t="str">
        <f t="shared" si="7"/>
        <v/>
      </c>
      <c r="B411" s="134"/>
      <c r="C411" s="134"/>
      <c r="D411" s="134"/>
      <c r="E411" s="134"/>
      <c r="F411" s="175"/>
      <c r="G411" s="129"/>
    </row>
    <row r="412" hidden="1" customHeight="1" spans="1:7">
      <c r="A412" s="169" t="str">
        <f t="shared" si="7"/>
        <v/>
      </c>
      <c r="B412" s="134"/>
      <c r="C412" s="134"/>
      <c r="D412" s="134"/>
      <c r="E412" s="134"/>
      <c r="F412" s="175"/>
      <c r="G412" s="129"/>
    </row>
    <row r="413" hidden="1" customHeight="1" spans="1:7">
      <c r="A413" s="169" t="str">
        <f t="shared" si="7"/>
        <v/>
      </c>
      <c r="B413" s="134"/>
      <c r="C413" s="134"/>
      <c r="D413" s="134"/>
      <c r="E413" s="134"/>
      <c r="F413" s="175"/>
      <c r="G413" s="129"/>
    </row>
    <row r="414" hidden="1" customHeight="1" spans="1:7">
      <c r="A414" s="169" t="str">
        <f t="shared" si="7"/>
        <v/>
      </c>
      <c r="B414" s="134"/>
      <c r="C414" s="134"/>
      <c r="D414" s="134"/>
      <c r="E414" s="134"/>
      <c r="F414" s="175"/>
      <c r="G414" s="129"/>
    </row>
    <row r="415" hidden="1" customHeight="1" spans="1:7">
      <c r="A415" s="169" t="str">
        <f t="shared" si="7"/>
        <v/>
      </c>
      <c r="B415" s="134"/>
      <c r="C415" s="134"/>
      <c r="D415" s="134"/>
      <c r="E415" s="134"/>
      <c r="F415" s="175"/>
      <c r="G415" s="129"/>
    </row>
    <row r="416" hidden="1" customHeight="1" spans="1:7">
      <c r="A416" s="169" t="str">
        <f t="shared" si="7"/>
        <v/>
      </c>
      <c r="B416" s="134"/>
      <c r="C416" s="134"/>
      <c r="D416" s="134"/>
      <c r="E416" s="134"/>
      <c r="F416" s="175"/>
      <c r="G416" s="129"/>
    </row>
    <row r="417" hidden="1" customHeight="1" spans="1:7">
      <c r="A417" s="169" t="str">
        <f t="shared" si="7"/>
        <v/>
      </c>
      <c r="B417" s="134"/>
      <c r="C417" s="134"/>
      <c r="D417" s="134"/>
      <c r="E417" s="134"/>
      <c r="F417" s="175"/>
      <c r="G417" s="129"/>
    </row>
    <row r="418" hidden="1" customHeight="1" spans="1:7">
      <c r="A418" s="169" t="str">
        <f t="shared" si="7"/>
        <v/>
      </c>
      <c r="B418" s="134"/>
      <c r="C418" s="134"/>
      <c r="D418" s="134"/>
      <c r="E418" s="134"/>
      <c r="F418" s="175"/>
      <c r="G418" s="129"/>
    </row>
    <row r="419" hidden="1" customHeight="1" spans="1:7">
      <c r="A419" s="169" t="str">
        <f t="shared" si="7"/>
        <v/>
      </c>
      <c r="B419" s="134"/>
      <c r="C419" s="134"/>
      <c r="D419" s="134"/>
      <c r="E419" s="134"/>
      <c r="F419" s="175"/>
      <c r="G419" s="129"/>
    </row>
    <row r="420" hidden="1" customHeight="1" spans="1:7">
      <c r="A420" s="169" t="str">
        <f t="shared" si="7"/>
        <v/>
      </c>
      <c r="B420" s="134"/>
      <c r="C420" s="134"/>
      <c r="D420" s="134"/>
      <c r="E420" s="134"/>
      <c r="F420" s="175"/>
      <c r="G420" s="129"/>
    </row>
    <row r="421" hidden="1" customHeight="1" spans="1:7">
      <c r="A421" s="169" t="str">
        <f t="shared" si="7"/>
        <v/>
      </c>
      <c r="B421" s="134"/>
      <c r="C421" s="134"/>
      <c r="D421" s="134"/>
      <c r="E421" s="134"/>
      <c r="F421" s="175"/>
      <c r="G421" s="129"/>
    </row>
    <row r="422" hidden="1" customHeight="1" spans="1:7">
      <c r="A422" s="169" t="str">
        <f t="shared" si="7"/>
        <v/>
      </c>
      <c r="B422" s="134"/>
      <c r="C422" s="134"/>
      <c r="D422" s="134"/>
      <c r="E422" s="134"/>
      <c r="F422" s="175"/>
      <c r="G422" s="129"/>
    </row>
    <row r="423" hidden="1" customHeight="1" spans="1:7">
      <c r="A423" s="169" t="str">
        <f t="shared" si="7"/>
        <v/>
      </c>
      <c r="B423" s="134"/>
      <c r="C423" s="134"/>
      <c r="D423" s="134"/>
      <c r="E423" s="134"/>
      <c r="F423" s="175"/>
      <c r="G423" s="129"/>
    </row>
    <row r="424" hidden="1" customHeight="1" spans="1:7">
      <c r="A424" s="169" t="str">
        <f t="shared" si="7"/>
        <v/>
      </c>
      <c r="B424" s="134"/>
      <c r="C424" s="134"/>
      <c r="D424" s="134"/>
      <c r="E424" s="134"/>
      <c r="F424" s="175"/>
      <c r="G424" s="129"/>
    </row>
    <row r="425" hidden="1" customHeight="1" spans="1:7">
      <c r="A425" s="169" t="str">
        <f t="shared" si="7"/>
        <v/>
      </c>
      <c r="B425" s="134"/>
      <c r="C425" s="134"/>
      <c r="D425" s="134"/>
      <c r="E425" s="134"/>
      <c r="F425" s="175"/>
      <c r="G425" s="129"/>
    </row>
    <row r="426" hidden="1" customHeight="1" spans="1:7">
      <c r="A426" s="169" t="str">
        <f t="shared" si="7"/>
        <v/>
      </c>
      <c r="B426" s="176"/>
      <c r="C426" s="134"/>
      <c r="D426" s="134"/>
      <c r="E426" s="134"/>
      <c r="F426" s="175"/>
      <c r="G426" s="133"/>
    </row>
    <row r="427" hidden="1" customHeight="1" spans="1:7">
      <c r="A427" s="169" t="str">
        <f t="shared" si="7"/>
        <v/>
      </c>
      <c r="B427" s="176"/>
      <c r="C427" s="134"/>
      <c r="D427" s="134"/>
      <c r="E427" s="134"/>
      <c r="F427" s="175"/>
      <c r="G427" s="133"/>
    </row>
    <row r="428" hidden="1" customHeight="1" spans="1:7">
      <c r="A428" s="169" t="str">
        <f t="shared" si="7"/>
        <v/>
      </c>
      <c r="B428" s="176"/>
      <c r="C428" s="134"/>
      <c r="D428" s="134"/>
      <c r="E428" s="134"/>
      <c r="F428" s="175"/>
      <c r="G428" s="133"/>
    </row>
    <row r="429" hidden="1" customHeight="1" spans="1:7">
      <c r="A429" s="169" t="str">
        <f t="shared" si="7"/>
        <v/>
      </c>
      <c r="B429" s="176"/>
      <c r="C429" s="134"/>
      <c r="D429" s="134"/>
      <c r="E429" s="134"/>
      <c r="F429" s="175"/>
      <c r="G429" s="133"/>
    </row>
    <row r="430" hidden="1" customHeight="1" spans="1:7">
      <c r="A430" s="169" t="str">
        <f t="shared" si="7"/>
        <v/>
      </c>
      <c r="B430" s="176"/>
      <c r="C430" s="134"/>
      <c r="D430" s="134"/>
      <c r="E430" s="134"/>
      <c r="F430" s="175"/>
      <c r="G430" s="133"/>
    </row>
    <row r="431" hidden="1" customHeight="1" spans="1:7">
      <c r="A431" s="169" t="str">
        <f t="shared" si="7"/>
        <v/>
      </c>
      <c r="B431" s="176"/>
      <c r="C431" s="134"/>
      <c r="D431" s="134"/>
      <c r="E431" s="134"/>
      <c r="F431" s="175"/>
      <c r="G431" s="133"/>
    </row>
    <row r="432" hidden="1" customHeight="1" spans="1:7">
      <c r="A432" s="169" t="str">
        <f t="shared" si="7"/>
        <v/>
      </c>
      <c r="B432" s="176"/>
      <c r="C432" s="134"/>
      <c r="D432" s="134"/>
      <c r="E432" s="134"/>
      <c r="F432" s="175"/>
      <c r="G432" s="133"/>
    </row>
    <row r="433" hidden="1" customHeight="1" spans="1:7">
      <c r="A433" s="169" t="str">
        <f t="shared" si="7"/>
        <v/>
      </c>
      <c r="B433" s="176"/>
      <c r="C433" s="134"/>
      <c r="D433" s="134"/>
      <c r="E433" s="134"/>
      <c r="F433" s="175"/>
      <c r="G433" s="133"/>
    </row>
    <row r="434" hidden="1" customHeight="1" spans="1:7">
      <c r="A434" s="169" t="str">
        <f t="shared" si="7"/>
        <v/>
      </c>
      <c r="B434" s="176"/>
      <c r="C434" s="134"/>
      <c r="D434" s="134"/>
      <c r="E434" s="134"/>
      <c r="F434" s="175"/>
      <c r="G434" s="133"/>
    </row>
    <row r="435" hidden="1" customHeight="1" spans="1:7">
      <c r="A435" s="169" t="str">
        <f t="shared" si="7"/>
        <v/>
      </c>
      <c r="B435" s="176"/>
      <c r="C435" s="134"/>
      <c r="D435" s="134"/>
      <c r="E435" s="134"/>
      <c r="F435" s="175"/>
      <c r="G435" s="133"/>
    </row>
    <row r="436" hidden="1" customHeight="1" spans="1:7">
      <c r="A436" s="169" t="str">
        <f t="shared" si="7"/>
        <v/>
      </c>
      <c r="B436" s="176"/>
      <c r="C436" s="134"/>
      <c r="D436" s="134"/>
      <c r="E436" s="134"/>
      <c r="F436" s="175"/>
      <c r="G436" s="133"/>
    </row>
    <row r="437" hidden="1" customHeight="1" spans="1:7">
      <c r="A437" s="169" t="str">
        <f t="shared" si="7"/>
        <v/>
      </c>
      <c r="B437" s="176"/>
      <c r="C437" s="134"/>
      <c r="D437" s="134"/>
      <c r="E437" s="134"/>
      <c r="F437" s="175"/>
      <c r="G437" s="133"/>
    </row>
    <row r="438" hidden="1" customHeight="1" spans="1:7">
      <c r="A438" s="169" t="str">
        <f t="shared" si="7"/>
        <v/>
      </c>
      <c r="B438" s="176"/>
      <c r="C438" s="134"/>
      <c r="D438" s="134"/>
      <c r="E438" s="134"/>
      <c r="F438" s="175"/>
      <c r="G438" s="133"/>
    </row>
    <row r="439" hidden="1" customHeight="1" spans="1:7">
      <c r="A439" s="169" t="str">
        <f t="shared" si="7"/>
        <v/>
      </c>
      <c r="B439" s="134"/>
      <c r="C439" s="134"/>
      <c r="D439" s="134"/>
      <c r="E439" s="134"/>
      <c r="F439" s="175"/>
      <c r="G439" s="133"/>
    </row>
    <row r="440" hidden="1" customHeight="1" spans="1:7">
      <c r="A440" s="169" t="str">
        <f t="shared" si="7"/>
        <v/>
      </c>
      <c r="B440" s="134"/>
      <c r="C440" s="134"/>
      <c r="D440" s="134"/>
      <c r="E440" s="134"/>
      <c r="F440" s="175"/>
      <c r="G440" s="133"/>
    </row>
    <row r="441" hidden="1" customHeight="1" spans="1:7">
      <c r="A441" s="169" t="str">
        <f t="shared" si="7"/>
        <v/>
      </c>
      <c r="B441" s="134"/>
      <c r="C441" s="134"/>
      <c r="D441" s="134"/>
      <c r="E441" s="134"/>
      <c r="F441" s="175"/>
      <c r="G441" s="133"/>
    </row>
    <row r="442" hidden="1" customHeight="1" spans="1:7">
      <c r="A442" s="169" t="str">
        <f t="shared" si="7"/>
        <v/>
      </c>
      <c r="B442" s="134"/>
      <c r="C442" s="134"/>
      <c r="D442" s="134"/>
      <c r="E442" s="134"/>
      <c r="F442" s="175"/>
      <c r="G442" s="133"/>
    </row>
    <row r="443" hidden="1" customHeight="1" spans="1:7">
      <c r="A443" s="169" t="str">
        <f t="shared" si="7"/>
        <v/>
      </c>
      <c r="B443" s="134"/>
      <c r="C443" s="134"/>
      <c r="D443" s="134"/>
      <c r="E443" s="134"/>
      <c r="F443" s="175"/>
      <c r="G443" s="133"/>
    </row>
    <row r="444" hidden="1" customHeight="1" spans="1:7">
      <c r="A444" s="169" t="str">
        <f t="shared" si="7"/>
        <v/>
      </c>
      <c r="B444" s="134"/>
      <c r="C444" s="134"/>
      <c r="D444" s="134"/>
      <c r="E444" s="134"/>
      <c r="F444" s="175"/>
      <c r="G444" s="133"/>
    </row>
    <row r="445" hidden="1" customHeight="1" spans="1:7">
      <c r="A445" s="169" t="str">
        <f t="shared" si="7"/>
        <v/>
      </c>
      <c r="B445" s="134"/>
      <c r="C445" s="134"/>
      <c r="D445" s="134"/>
      <c r="E445" s="134"/>
      <c r="F445" s="175"/>
      <c r="G445" s="133"/>
    </row>
    <row r="446" hidden="1" customHeight="1" spans="1:7">
      <c r="A446" s="169" t="str">
        <f t="shared" si="7"/>
        <v/>
      </c>
      <c r="B446" s="134"/>
      <c r="C446" s="134"/>
      <c r="D446" s="134"/>
      <c r="E446" s="134"/>
      <c r="F446" s="175"/>
      <c r="G446" s="133"/>
    </row>
    <row r="447" hidden="1" customHeight="1" spans="1:7">
      <c r="A447" s="169" t="str">
        <f t="shared" si="7"/>
        <v/>
      </c>
      <c r="B447" s="134"/>
      <c r="C447" s="134"/>
      <c r="D447" s="134"/>
      <c r="E447" s="134"/>
      <c r="F447" s="175"/>
      <c r="G447" s="133"/>
    </row>
    <row r="448" hidden="1" customHeight="1" spans="1:7">
      <c r="A448" s="169" t="str">
        <f t="shared" si="7"/>
        <v/>
      </c>
      <c r="B448" s="134"/>
      <c r="C448" s="134"/>
      <c r="D448" s="134"/>
      <c r="E448" s="134"/>
      <c r="F448" s="175"/>
      <c r="G448" s="133"/>
    </row>
    <row r="449" hidden="1" customHeight="1" spans="1:7">
      <c r="A449" s="169" t="str">
        <f t="shared" si="7"/>
        <v/>
      </c>
      <c r="B449" s="134"/>
      <c r="C449" s="134"/>
      <c r="D449" s="134"/>
      <c r="E449" s="134"/>
      <c r="F449" s="175"/>
      <c r="G449" s="133"/>
    </row>
    <row r="450" hidden="1" customHeight="1" spans="1:7">
      <c r="A450" s="169" t="str">
        <f t="shared" si="7"/>
        <v/>
      </c>
      <c r="B450" s="134"/>
      <c r="C450" s="134"/>
      <c r="D450" s="134"/>
      <c r="E450" s="134"/>
      <c r="F450" s="175"/>
      <c r="G450" s="133"/>
    </row>
    <row r="451" hidden="1" customHeight="1" spans="1:7">
      <c r="A451" s="169" t="str">
        <f t="shared" si="7"/>
        <v/>
      </c>
      <c r="B451" s="134"/>
      <c r="C451" s="134"/>
      <c r="D451" s="134"/>
      <c r="E451" s="134"/>
      <c r="F451" s="175"/>
      <c r="G451" s="133"/>
    </row>
    <row r="452" hidden="1" customHeight="1" spans="1:7">
      <c r="A452" s="169" t="str">
        <f t="shared" si="7"/>
        <v/>
      </c>
      <c r="B452" s="134"/>
      <c r="C452" s="134"/>
      <c r="D452" s="134"/>
      <c r="E452" s="134"/>
      <c r="F452" s="175"/>
      <c r="G452" s="133"/>
    </row>
    <row r="453" hidden="1" customHeight="1" spans="1:7">
      <c r="A453" s="169" t="str">
        <f t="shared" ref="A453:A516" si="8">IF(B453&lt;&gt;"",ROW()-2,"")</f>
        <v/>
      </c>
      <c r="B453" s="134"/>
      <c r="C453" s="134"/>
      <c r="D453" s="134"/>
      <c r="E453" s="134"/>
      <c r="F453" s="175"/>
      <c r="G453" s="133"/>
    </row>
    <row r="454" hidden="1" customHeight="1" spans="1:7">
      <c r="A454" s="169" t="str">
        <f t="shared" si="8"/>
        <v/>
      </c>
      <c r="B454" s="134"/>
      <c r="C454" s="134"/>
      <c r="D454" s="134"/>
      <c r="E454" s="134"/>
      <c r="F454" s="175"/>
      <c r="G454" s="133"/>
    </row>
    <row r="455" hidden="1" customHeight="1" spans="1:7">
      <c r="A455" s="169" t="str">
        <f t="shared" si="8"/>
        <v/>
      </c>
      <c r="B455" s="134"/>
      <c r="C455" s="134"/>
      <c r="D455" s="134"/>
      <c r="E455" s="134"/>
      <c r="F455" s="175"/>
      <c r="G455" s="133"/>
    </row>
    <row r="456" hidden="1" customHeight="1" spans="1:7">
      <c r="A456" s="169" t="str">
        <f t="shared" si="8"/>
        <v/>
      </c>
      <c r="B456" s="134"/>
      <c r="C456" s="134"/>
      <c r="D456" s="134"/>
      <c r="E456" s="134"/>
      <c r="F456" s="175"/>
      <c r="G456" s="133"/>
    </row>
    <row r="457" hidden="1" customHeight="1" spans="1:7">
      <c r="A457" s="169" t="str">
        <f t="shared" si="8"/>
        <v/>
      </c>
      <c r="B457" s="134"/>
      <c r="C457" s="134"/>
      <c r="D457" s="134"/>
      <c r="E457" s="134"/>
      <c r="F457" s="175"/>
      <c r="G457" s="133"/>
    </row>
    <row r="458" hidden="1" customHeight="1" spans="1:7">
      <c r="A458" s="169" t="str">
        <f t="shared" si="8"/>
        <v/>
      </c>
      <c r="B458" s="134"/>
      <c r="C458" s="134"/>
      <c r="D458" s="134"/>
      <c r="E458" s="134"/>
      <c r="F458" s="175"/>
      <c r="G458" s="133"/>
    </row>
    <row r="459" hidden="1" customHeight="1" spans="1:7">
      <c r="A459" s="169" t="str">
        <f t="shared" si="8"/>
        <v/>
      </c>
      <c r="B459" s="134"/>
      <c r="C459" s="134"/>
      <c r="D459" s="134"/>
      <c r="E459" s="134"/>
      <c r="F459" s="175"/>
      <c r="G459" s="133"/>
    </row>
    <row r="460" hidden="1" customHeight="1" spans="1:7">
      <c r="A460" s="169" t="str">
        <f t="shared" si="8"/>
        <v/>
      </c>
      <c r="B460" s="134"/>
      <c r="C460" s="134"/>
      <c r="D460" s="134"/>
      <c r="E460" s="134"/>
      <c r="F460" s="175"/>
      <c r="G460" s="133"/>
    </row>
    <row r="461" hidden="1" customHeight="1" spans="1:7">
      <c r="A461" s="169" t="str">
        <f t="shared" si="8"/>
        <v/>
      </c>
      <c r="B461" s="134"/>
      <c r="C461" s="134"/>
      <c r="D461" s="134"/>
      <c r="E461" s="134"/>
      <c r="F461" s="175"/>
      <c r="G461" s="133"/>
    </row>
    <row r="462" hidden="1" customHeight="1" spans="1:7">
      <c r="A462" s="169" t="str">
        <f t="shared" si="8"/>
        <v/>
      </c>
      <c r="B462" s="134"/>
      <c r="C462" s="134"/>
      <c r="D462" s="134"/>
      <c r="E462" s="134"/>
      <c r="F462" s="175"/>
      <c r="G462" s="133"/>
    </row>
    <row r="463" hidden="1" customHeight="1" spans="1:7">
      <c r="A463" s="169" t="str">
        <f t="shared" si="8"/>
        <v/>
      </c>
      <c r="B463" s="134"/>
      <c r="C463" s="134"/>
      <c r="D463" s="134"/>
      <c r="E463" s="134"/>
      <c r="F463" s="175"/>
      <c r="G463" s="133"/>
    </row>
    <row r="464" hidden="1" customHeight="1" spans="1:7">
      <c r="A464" s="169" t="str">
        <f t="shared" si="8"/>
        <v/>
      </c>
      <c r="B464" s="134"/>
      <c r="C464" s="134"/>
      <c r="D464" s="134"/>
      <c r="E464" s="134"/>
      <c r="F464" s="175"/>
      <c r="G464" s="133"/>
    </row>
    <row r="465" hidden="1" customHeight="1" spans="1:7">
      <c r="A465" s="169" t="str">
        <f t="shared" si="8"/>
        <v/>
      </c>
      <c r="B465" s="134"/>
      <c r="C465" s="134"/>
      <c r="D465" s="134"/>
      <c r="E465" s="134"/>
      <c r="F465" s="175"/>
      <c r="G465" s="133"/>
    </row>
    <row r="466" hidden="1" customHeight="1" spans="1:7">
      <c r="A466" s="169" t="str">
        <f t="shared" si="8"/>
        <v/>
      </c>
      <c r="B466" s="134"/>
      <c r="C466" s="134"/>
      <c r="D466" s="134"/>
      <c r="E466" s="134"/>
      <c r="F466" s="175"/>
      <c r="G466" s="133"/>
    </row>
    <row r="467" hidden="1" customHeight="1" spans="1:7">
      <c r="A467" s="169" t="str">
        <f t="shared" si="8"/>
        <v/>
      </c>
      <c r="B467" s="134"/>
      <c r="C467" s="134"/>
      <c r="D467" s="134"/>
      <c r="E467" s="134"/>
      <c r="F467" s="175"/>
      <c r="G467" s="133"/>
    </row>
    <row r="468" hidden="1" customHeight="1" spans="1:7">
      <c r="A468" s="169" t="str">
        <f t="shared" si="8"/>
        <v/>
      </c>
      <c r="B468" s="134"/>
      <c r="C468" s="134"/>
      <c r="D468" s="134"/>
      <c r="E468" s="134"/>
      <c r="F468" s="175"/>
      <c r="G468" s="133"/>
    </row>
    <row r="469" hidden="1" customHeight="1" spans="1:7">
      <c r="A469" s="169" t="str">
        <f t="shared" si="8"/>
        <v/>
      </c>
      <c r="B469" s="134"/>
      <c r="C469" s="134"/>
      <c r="D469" s="134"/>
      <c r="E469" s="134"/>
      <c r="F469" s="175"/>
      <c r="G469" s="133"/>
    </row>
    <row r="470" hidden="1" customHeight="1" spans="1:7">
      <c r="A470" s="169" t="str">
        <f t="shared" si="8"/>
        <v/>
      </c>
      <c r="B470" s="134"/>
      <c r="C470" s="134"/>
      <c r="D470" s="134"/>
      <c r="E470" s="134"/>
      <c r="F470" s="175"/>
      <c r="G470" s="133"/>
    </row>
    <row r="471" hidden="1" customHeight="1" spans="1:7">
      <c r="A471" s="169" t="str">
        <f t="shared" si="8"/>
        <v/>
      </c>
      <c r="B471" s="134"/>
      <c r="C471" s="134"/>
      <c r="D471" s="134"/>
      <c r="E471" s="134"/>
      <c r="F471" s="175"/>
      <c r="G471" s="133"/>
    </row>
    <row r="472" hidden="1" customHeight="1" spans="1:7">
      <c r="A472" s="169" t="str">
        <f t="shared" si="8"/>
        <v/>
      </c>
      <c r="B472" s="129"/>
      <c r="C472" s="129"/>
      <c r="D472" s="129"/>
      <c r="E472" s="129"/>
      <c r="F472" s="175"/>
      <c r="G472" s="133"/>
    </row>
    <row r="473" hidden="1" customHeight="1" spans="1:7">
      <c r="A473" s="169" t="str">
        <f t="shared" si="8"/>
        <v/>
      </c>
      <c r="B473" s="129"/>
      <c r="C473" s="129"/>
      <c r="D473" s="129"/>
      <c r="E473" s="129"/>
      <c r="F473" s="175"/>
      <c r="G473" s="133"/>
    </row>
    <row r="474" hidden="1" customHeight="1" spans="1:7">
      <c r="A474" s="169" t="str">
        <f t="shared" si="8"/>
        <v/>
      </c>
      <c r="B474" s="129"/>
      <c r="C474" s="129"/>
      <c r="D474" s="129"/>
      <c r="E474" s="129"/>
      <c r="F474" s="175"/>
      <c r="G474" s="133"/>
    </row>
    <row r="475" hidden="1" customHeight="1" spans="1:7">
      <c r="A475" s="169" t="str">
        <f t="shared" si="8"/>
        <v/>
      </c>
      <c r="B475" s="129"/>
      <c r="C475" s="129"/>
      <c r="D475" s="129"/>
      <c r="E475" s="129"/>
      <c r="F475" s="175"/>
      <c r="G475" s="133"/>
    </row>
    <row r="476" hidden="1" customHeight="1" spans="1:7">
      <c r="A476" s="169" t="str">
        <f t="shared" si="8"/>
        <v/>
      </c>
      <c r="B476" s="129"/>
      <c r="C476" s="129"/>
      <c r="D476" s="129"/>
      <c r="E476" s="129"/>
      <c r="F476" s="175"/>
      <c r="G476" s="133"/>
    </row>
    <row r="477" hidden="1" customHeight="1" spans="1:7">
      <c r="A477" s="169" t="str">
        <f t="shared" si="8"/>
        <v/>
      </c>
      <c r="B477" s="129"/>
      <c r="C477" s="129"/>
      <c r="D477" s="129"/>
      <c r="E477" s="129"/>
      <c r="F477" s="175"/>
      <c r="G477" s="133"/>
    </row>
    <row r="478" hidden="1" customHeight="1" spans="1:7">
      <c r="A478" s="169" t="str">
        <f t="shared" si="8"/>
        <v/>
      </c>
      <c r="B478" s="129"/>
      <c r="C478" s="129"/>
      <c r="D478" s="129"/>
      <c r="E478" s="129"/>
      <c r="F478" s="175"/>
      <c r="G478" s="133"/>
    </row>
    <row r="479" hidden="1" customHeight="1" spans="1:7">
      <c r="A479" s="169" t="str">
        <f t="shared" si="8"/>
        <v/>
      </c>
      <c r="B479" s="129"/>
      <c r="C479" s="129"/>
      <c r="D479" s="129"/>
      <c r="E479" s="129"/>
      <c r="F479" s="175"/>
      <c r="G479" s="133"/>
    </row>
    <row r="480" hidden="1" customHeight="1" spans="1:7">
      <c r="A480" s="169" t="str">
        <f t="shared" si="8"/>
        <v/>
      </c>
      <c r="B480" s="129"/>
      <c r="C480" s="129"/>
      <c r="D480" s="129"/>
      <c r="E480" s="129"/>
      <c r="F480" s="175"/>
      <c r="G480" s="133"/>
    </row>
    <row r="481" hidden="1" customHeight="1" spans="1:7">
      <c r="A481" s="169" t="str">
        <f t="shared" si="8"/>
        <v/>
      </c>
      <c r="B481" s="129"/>
      <c r="C481" s="129"/>
      <c r="D481" s="129"/>
      <c r="E481" s="129"/>
      <c r="F481" s="175"/>
      <c r="G481" s="133"/>
    </row>
    <row r="482" hidden="1" customHeight="1" spans="1:7">
      <c r="A482" s="169" t="str">
        <f t="shared" si="8"/>
        <v/>
      </c>
      <c r="B482" s="129"/>
      <c r="C482" s="129"/>
      <c r="D482" s="129"/>
      <c r="E482" s="129"/>
      <c r="F482" s="175"/>
      <c r="G482" s="133"/>
    </row>
    <row r="483" hidden="1" customHeight="1" spans="1:7">
      <c r="A483" s="169" t="str">
        <f t="shared" si="8"/>
        <v/>
      </c>
      <c r="B483" s="129"/>
      <c r="C483" s="129"/>
      <c r="D483" s="129"/>
      <c r="E483" s="129"/>
      <c r="F483" s="175"/>
      <c r="G483" s="133"/>
    </row>
    <row r="484" hidden="1" customHeight="1" spans="1:7">
      <c r="A484" s="169" t="str">
        <f t="shared" si="8"/>
        <v/>
      </c>
      <c r="B484" s="129"/>
      <c r="C484" s="129"/>
      <c r="D484" s="129"/>
      <c r="E484" s="129"/>
      <c r="F484" s="175"/>
      <c r="G484" s="133"/>
    </row>
    <row r="485" hidden="1" customHeight="1" spans="1:7">
      <c r="A485" s="169" t="str">
        <f t="shared" si="8"/>
        <v/>
      </c>
      <c r="B485" s="129"/>
      <c r="C485" s="129"/>
      <c r="D485" s="129"/>
      <c r="E485" s="129"/>
      <c r="F485" s="175"/>
      <c r="G485" s="133"/>
    </row>
    <row r="486" hidden="1" customHeight="1" spans="1:7">
      <c r="A486" s="169" t="str">
        <f t="shared" si="8"/>
        <v/>
      </c>
      <c r="B486" s="129"/>
      <c r="C486" s="129"/>
      <c r="D486" s="129"/>
      <c r="E486" s="129"/>
      <c r="F486" s="175"/>
      <c r="G486" s="133"/>
    </row>
    <row r="487" hidden="1" customHeight="1" spans="1:7">
      <c r="A487" s="169" t="str">
        <f t="shared" si="8"/>
        <v/>
      </c>
      <c r="B487" s="129"/>
      <c r="C487" s="129"/>
      <c r="D487" s="129"/>
      <c r="E487" s="129"/>
      <c r="F487" s="177"/>
      <c r="G487" s="133"/>
    </row>
    <row r="488" hidden="1" customHeight="1" spans="1:7">
      <c r="A488" s="169" t="str">
        <f t="shared" si="8"/>
        <v/>
      </c>
      <c r="B488" s="129"/>
      <c r="C488" s="129"/>
      <c r="D488" s="129"/>
      <c r="E488" s="129"/>
      <c r="F488" s="177"/>
      <c r="G488" s="133"/>
    </row>
    <row r="489" hidden="1" customHeight="1" spans="1:7">
      <c r="A489" s="169" t="str">
        <f t="shared" si="8"/>
        <v/>
      </c>
      <c r="B489" s="129"/>
      <c r="C489" s="129"/>
      <c r="D489" s="129"/>
      <c r="E489" s="129"/>
      <c r="F489" s="177"/>
      <c r="G489" s="133"/>
    </row>
    <row r="490" hidden="1" customHeight="1" spans="1:7">
      <c r="A490" s="169" t="str">
        <f t="shared" si="8"/>
        <v/>
      </c>
      <c r="B490" s="129"/>
      <c r="C490" s="129"/>
      <c r="D490" s="129"/>
      <c r="E490" s="129"/>
      <c r="F490" s="177"/>
      <c r="G490" s="133"/>
    </row>
    <row r="491" hidden="1" customHeight="1" spans="1:7">
      <c r="A491" s="169" t="str">
        <f t="shared" si="8"/>
        <v/>
      </c>
      <c r="B491" s="129"/>
      <c r="C491" s="129"/>
      <c r="D491" s="129"/>
      <c r="E491" s="129"/>
      <c r="F491" s="177"/>
      <c r="G491" s="133"/>
    </row>
    <row r="492" hidden="1" customHeight="1" spans="1:7">
      <c r="A492" s="169" t="str">
        <f t="shared" si="8"/>
        <v/>
      </c>
      <c r="B492" s="129"/>
      <c r="C492" s="129"/>
      <c r="D492" s="129"/>
      <c r="E492" s="129"/>
      <c r="F492" s="177"/>
      <c r="G492" s="133"/>
    </row>
    <row r="493" hidden="1" customHeight="1" spans="1:7">
      <c r="A493" s="169" t="str">
        <f t="shared" si="8"/>
        <v/>
      </c>
      <c r="B493" s="129"/>
      <c r="C493" s="129"/>
      <c r="D493" s="129"/>
      <c r="E493" s="129"/>
      <c r="F493" s="177"/>
      <c r="G493" s="133"/>
    </row>
    <row r="494" hidden="1" customHeight="1" spans="1:7">
      <c r="A494" s="169" t="str">
        <f t="shared" si="8"/>
        <v/>
      </c>
      <c r="B494" s="129"/>
      <c r="C494" s="129"/>
      <c r="D494" s="129"/>
      <c r="E494" s="129"/>
      <c r="F494" s="177"/>
      <c r="G494" s="133"/>
    </row>
    <row r="495" hidden="1" customHeight="1" spans="1:7">
      <c r="A495" s="169" t="str">
        <f t="shared" si="8"/>
        <v/>
      </c>
      <c r="B495" s="129"/>
      <c r="C495" s="129"/>
      <c r="D495" s="129"/>
      <c r="E495" s="129"/>
      <c r="F495" s="177"/>
      <c r="G495" s="133"/>
    </row>
    <row r="496" hidden="1" customHeight="1" spans="1:7">
      <c r="A496" s="169" t="str">
        <f t="shared" si="8"/>
        <v/>
      </c>
      <c r="B496" s="129"/>
      <c r="C496" s="129"/>
      <c r="D496" s="129"/>
      <c r="E496" s="129"/>
      <c r="F496" s="177"/>
      <c r="G496" s="133"/>
    </row>
    <row r="497" hidden="1" customHeight="1" spans="1:7">
      <c r="A497" s="169" t="str">
        <f t="shared" si="8"/>
        <v/>
      </c>
      <c r="B497" s="129"/>
      <c r="C497" s="129"/>
      <c r="D497" s="129"/>
      <c r="E497" s="129"/>
      <c r="F497" s="177"/>
      <c r="G497" s="133"/>
    </row>
    <row r="498" hidden="1" customHeight="1" spans="1:7">
      <c r="A498" s="169" t="str">
        <f t="shared" si="8"/>
        <v/>
      </c>
      <c r="B498" s="129"/>
      <c r="C498" s="129"/>
      <c r="D498" s="129"/>
      <c r="E498" s="129"/>
      <c r="F498" s="177"/>
      <c r="G498" s="133"/>
    </row>
    <row r="499" hidden="1" customHeight="1" spans="1:7">
      <c r="A499" s="169" t="str">
        <f t="shared" si="8"/>
        <v/>
      </c>
      <c r="B499" s="129"/>
      <c r="C499" s="129"/>
      <c r="D499" s="129"/>
      <c r="E499" s="129"/>
      <c r="F499" s="177"/>
      <c r="G499" s="133"/>
    </row>
    <row r="500" hidden="1" customHeight="1" spans="1:7">
      <c r="A500" s="169" t="str">
        <f t="shared" si="8"/>
        <v/>
      </c>
      <c r="B500" s="129"/>
      <c r="C500" s="129"/>
      <c r="D500" s="129"/>
      <c r="E500" s="129"/>
      <c r="F500" s="177"/>
      <c r="G500" s="133"/>
    </row>
    <row r="501" hidden="1" customHeight="1" spans="1:7">
      <c r="A501" s="169" t="str">
        <f t="shared" si="8"/>
        <v/>
      </c>
      <c r="B501" s="129"/>
      <c r="C501" s="129"/>
      <c r="D501" s="129"/>
      <c r="E501" s="129"/>
      <c r="F501" s="177"/>
      <c r="G501" s="133"/>
    </row>
    <row r="502" hidden="1" customHeight="1" spans="1:7">
      <c r="A502" s="169" t="str">
        <f t="shared" si="8"/>
        <v/>
      </c>
      <c r="B502" s="129"/>
      <c r="C502" s="129"/>
      <c r="D502" s="129"/>
      <c r="E502" s="129"/>
      <c r="F502" s="177"/>
      <c r="G502" s="133"/>
    </row>
    <row r="503" hidden="1" customHeight="1" spans="1:7">
      <c r="A503" s="169" t="str">
        <f t="shared" si="8"/>
        <v/>
      </c>
      <c r="B503" s="129"/>
      <c r="C503" s="129"/>
      <c r="D503" s="129"/>
      <c r="E503" s="129"/>
      <c r="F503" s="177"/>
      <c r="G503" s="133"/>
    </row>
    <row r="504" hidden="1" customHeight="1" spans="1:7">
      <c r="A504" s="169" t="str">
        <f t="shared" si="8"/>
        <v/>
      </c>
      <c r="B504" s="129"/>
      <c r="C504" s="129"/>
      <c r="D504" s="129"/>
      <c r="E504" s="129"/>
      <c r="F504" s="177"/>
      <c r="G504" s="133"/>
    </row>
    <row r="505" hidden="1" customHeight="1" spans="1:7">
      <c r="A505" s="169" t="str">
        <f t="shared" si="8"/>
        <v/>
      </c>
      <c r="B505" s="129"/>
      <c r="C505" s="129"/>
      <c r="D505" s="129"/>
      <c r="E505" s="129"/>
      <c r="F505" s="177"/>
      <c r="G505" s="133"/>
    </row>
    <row r="506" hidden="1" customHeight="1" spans="1:7">
      <c r="A506" s="169" t="str">
        <f t="shared" si="8"/>
        <v/>
      </c>
      <c r="B506" s="129"/>
      <c r="C506" s="129"/>
      <c r="D506" s="129"/>
      <c r="E506" s="129"/>
      <c r="F506" s="177"/>
      <c r="G506" s="133"/>
    </row>
    <row r="507" hidden="1" customHeight="1" spans="1:7">
      <c r="A507" s="169" t="str">
        <f t="shared" si="8"/>
        <v/>
      </c>
      <c r="B507" s="129"/>
      <c r="C507" s="129"/>
      <c r="D507" s="129"/>
      <c r="E507" s="129"/>
      <c r="F507" s="177"/>
      <c r="G507" s="133"/>
    </row>
    <row r="508" hidden="1" customHeight="1" spans="1:7">
      <c r="A508" s="169" t="str">
        <f t="shared" si="8"/>
        <v/>
      </c>
      <c r="B508" s="129"/>
      <c r="C508" s="129"/>
      <c r="D508" s="129"/>
      <c r="E508" s="129"/>
      <c r="F508" s="177"/>
      <c r="G508" s="133"/>
    </row>
    <row r="509" hidden="1" customHeight="1" spans="1:7">
      <c r="A509" s="169" t="str">
        <f t="shared" si="8"/>
        <v/>
      </c>
      <c r="B509" s="129"/>
      <c r="C509" s="129"/>
      <c r="D509" s="129"/>
      <c r="E509" s="129"/>
      <c r="F509" s="177"/>
      <c r="G509" s="133"/>
    </row>
    <row r="510" hidden="1" customHeight="1" spans="1:7">
      <c r="A510" s="169" t="str">
        <f t="shared" si="8"/>
        <v/>
      </c>
      <c r="B510" s="129"/>
      <c r="C510" s="129"/>
      <c r="D510" s="129"/>
      <c r="E510" s="129"/>
      <c r="F510" s="177"/>
      <c r="G510" s="133"/>
    </row>
    <row r="511" hidden="1" customHeight="1" spans="1:7">
      <c r="A511" s="169" t="str">
        <f t="shared" si="8"/>
        <v/>
      </c>
      <c r="B511" s="129"/>
      <c r="C511" s="129"/>
      <c r="D511" s="129"/>
      <c r="E511" s="129"/>
      <c r="F511" s="177"/>
      <c r="G511" s="133"/>
    </row>
    <row r="512" hidden="1" customHeight="1" spans="1:7">
      <c r="A512" s="169" t="str">
        <f t="shared" si="8"/>
        <v/>
      </c>
      <c r="B512" s="129"/>
      <c r="C512" s="129"/>
      <c r="D512" s="129"/>
      <c r="E512" s="129"/>
      <c r="F512" s="177"/>
      <c r="G512" s="133"/>
    </row>
    <row r="513" hidden="1" customHeight="1" spans="1:7">
      <c r="A513" s="169" t="str">
        <f t="shared" si="8"/>
        <v/>
      </c>
      <c r="B513" s="129"/>
      <c r="C513" s="129"/>
      <c r="D513" s="129"/>
      <c r="E513" s="129"/>
      <c r="F513" s="177"/>
      <c r="G513" s="133"/>
    </row>
    <row r="514" hidden="1" customHeight="1" spans="1:7">
      <c r="A514" s="169" t="str">
        <f t="shared" si="8"/>
        <v/>
      </c>
      <c r="B514" s="129"/>
      <c r="C514" s="129"/>
      <c r="D514" s="129"/>
      <c r="E514" s="129"/>
      <c r="F514" s="177"/>
      <c r="G514" s="133"/>
    </row>
    <row r="515" hidden="1" customHeight="1" spans="1:7">
      <c r="A515" s="169" t="str">
        <f t="shared" si="8"/>
        <v/>
      </c>
      <c r="B515" s="129"/>
      <c r="C515" s="129"/>
      <c r="D515" s="129"/>
      <c r="E515" s="129"/>
      <c r="F515" s="177"/>
      <c r="G515" s="133"/>
    </row>
    <row r="516" hidden="1" customHeight="1" spans="1:7">
      <c r="A516" s="169" t="str">
        <f t="shared" si="8"/>
        <v/>
      </c>
      <c r="B516" s="129"/>
      <c r="C516" s="129"/>
      <c r="D516" s="129"/>
      <c r="E516" s="129"/>
      <c r="F516" s="177"/>
      <c r="G516" s="133"/>
    </row>
    <row r="517" hidden="1" customHeight="1" spans="1:7">
      <c r="A517" s="169" t="str">
        <f t="shared" ref="A517:A580" si="9">IF(B517&lt;&gt;"",ROW()-2,"")</f>
        <v/>
      </c>
      <c r="B517" s="129"/>
      <c r="C517" s="129"/>
      <c r="D517" s="129"/>
      <c r="E517" s="129"/>
      <c r="F517" s="177"/>
      <c r="G517" s="133"/>
    </row>
    <row r="518" hidden="1" customHeight="1" spans="1:7">
      <c r="A518" s="169" t="str">
        <f t="shared" si="9"/>
        <v/>
      </c>
      <c r="B518" s="129"/>
      <c r="C518" s="129"/>
      <c r="D518" s="129"/>
      <c r="E518" s="129"/>
      <c r="F518" s="177"/>
      <c r="G518" s="133"/>
    </row>
    <row r="519" hidden="1" customHeight="1" spans="1:7">
      <c r="A519" s="169" t="str">
        <f t="shared" si="9"/>
        <v/>
      </c>
      <c r="B519" s="129"/>
      <c r="C519" s="129"/>
      <c r="D519" s="129"/>
      <c r="E519" s="129"/>
      <c r="F519" s="177"/>
      <c r="G519" s="133"/>
    </row>
    <row r="520" hidden="1" customHeight="1" spans="1:7">
      <c r="A520" s="169" t="str">
        <f t="shared" si="9"/>
        <v/>
      </c>
      <c r="B520" s="129"/>
      <c r="C520" s="129"/>
      <c r="D520" s="129"/>
      <c r="E520" s="129"/>
      <c r="F520" s="177"/>
      <c r="G520" s="133"/>
    </row>
    <row r="521" hidden="1" customHeight="1" spans="1:7">
      <c r="A521" s="169" t="str">
        <f t="shared" si="9"/>
        <v/>
      </c>
      <c r="B521" s="129"/>
      <c r="C521" s="129"/>
      <c r="D521" s="129"/>
      <c r="E521" s="129"/>
      <c r="F521" s="177"/>
      <c r="G521" s="133"/>
    </row>
    <row r="522" hidden="1" customHeight="1" spans="1:7">
      <c r="A522" s="169" t="str">
        <f t="shared" si="9"/>
        <v/>
      </c>
      <c r="B522" s="178"/>
      <c r="C522" s="178"/>
      <c r="D522" s="178"/>
      <c r="E522" s="179"/>
      <c r="F522" s="178"/>
      <c r="G522" s="178"/>
    </row>
    <row r="523" hidden="1" customHeight="1" spans="1:7">
      <c r="A523" s="169" t="str">
        <f t="shared" si="9"/>
        <v/>
      </c>
      <c r="B523" s="178"/>
      <c r="C523" s="178"/>
      <c r="D523" s="178"/>
      <c r="E523" s="179"/>
      <c r="F523" s="178"/>
      <c r="G523" s="178"/>
    </row>
    <row r="524" hidden="1" customHeight="1" spans="1:7">
      <c r="A524" s="169" t="str">
        <f t="shared" si="9"/>
        <v/>
      </c>
      <c r="B524" s="178"/>
      <c r="C524" s="178"/>
      <c r="D524" s="178"/>
      <c r="E524" s="179"/>
      <c r="F524" s="178"/>
      <c r="G524" s="178"/>
    </row>
    <row r="525" hidden="1" customHeight="1" spans="1:7">
      <c r="A525" s="169" t="str">
        <f t="shared" si="9"/>
        <v/>
      </c>
      <c r="B525" s="178"/>
      <c r="C525" s="178"/>
      <c r="D525" s="178"/>
      <c r="E525" s="179"/>
      <c r="F525" s="178"/>
      <c r="G525" s="178"/>
    </row>
    <row r="526" hidden="1" customHeight="1" spans="1:7">
      <c r="A526" s="169" t="str">
        <f t="shared" si="9"/>
        <v/>
      </c>
      <c r="B526" s="178"/>
      <c r="C526" s="178"/>
      <c r="D526" s="178"/>
      <c r="E526" s="179"/>
      <c r="F526" s="178"/>
      <c r="G526" s="178"/>
    </row>
    <row r="527" hidden="1" customHeight="1" spans="1:7">
      <c r="A527" s="169" t="str">
        <f t="shared" si="9"/>
        <v/>
      </c>
      <c r="B527" s="178"/>
      <c r="C527" s="178"/>
      <c r="D527" s="178"/>
      <c r="E527" s="179"/>
      <c r="F527" s="178"/>
      <c r="G527" s="178"/>
    </row>
    <row r="528" hidden="1" customHeight="1" spans="1:7">
      <c r="A528" s="169" t="str">
        <f t="shared" si="9"/>
        <v/>
      </c>
      <c r="B528" s="178"/>
      <c r="C528" s="178"/>
      <c r="D528" s="178"/>
      <c r="E528" s="179"/>
      <c r="F528" s="178"/>
      <c r="G528" s="178"/>
    </row>
    <row r="529" hidden="1" customHeight="1" spans="1:7">
      <c r="A529" s="169" t="str">
        <f t="shared" si="9"/>
        <v/>
      </c>
      <c r="B529" s="178"/>
      <c r="C529" s="178"/>
      <c r="D529" s="178"/>
      <c r="E529" s="179"/>
      <c r="F529" s="178"/>
      <c r="G529" s="178"/>
    </row>
    <row r="530" hidden="1" customHeight="1" spans="1:7">
      <c r="A530" s="169" t="str">
        <f t="shared" si="9"/>
        <v/>
      </c>
      <c r="B530" s="178"/>
      <c r="C530" s="178"/>
      <c r="D530" s="178"/>
      <c r="E530" s="179"/>
      <c r="F530" s="178"/>
      <c r="G530" s="178"/>
    </row>
    <row r="531" hidden="1" customHeight="1" spans="1:7">
      <c r="A531" s="169" t="str">
        <f t="shared" si="9"/>
        <v/>
      </c>
      <c r="B531" s="178"/>
      <c r="C531" s="178"/>
      <c r="D531" s="178"/>
      <c r="E531" s="179"/>
      <c r="F531" s="178"/>
      <c r="G531" s="178"/>
    </row>
    <row r="532" hidden="1" customHeight="1" spans="1:7">
      <c r="A532" s="169" t="str">
        <f t="shared" si="9"/>
        <v/>
      </c>
      <c r="B532" s="178"/>
      <c r="C532" s="178"/>
      <c r="D532" s="178"/>
      <c r="E532" s="179"/>
      <c r="F532" s="178"/>
      <c r="G532" s="178"/>
    </row>
    <row r="533" hidden="1" customHeight="1" spans="1:7">
      <c r="A533" s="169" t="str">
        <f t="shared" si="9"/>
        <v/>
      </c>
      <c r="B533" s="178"/>
      <c r="C533" s="178"/>
      <c r="D533" s="178"/>
      <c r="E533" s="179"/>
      <c r="F533" s="178"/>
      <c r="G533" s="178"/>
    </row>
    <row r="534" hidden="1" customHeight="1" spans="1:7">
      <c r="A534" s="169" t="str">
        <f t="shared" si="9"/>
        <v/>
      </c>
      <c r="B534" s="178"/>
      <c r="C534" s="178"/>
      <c r="D534" s="178"/>
      <c r="E534" s="179"/>
      <c r="F534" s="178"/>
      <c r="G534" s="178"/>
    </row>
    <row r="535" hidden="1" customHeight="1" spans="1:7">
      <c r="A535" s="169" t="str">
        <f t="shared" si="9"/>
        <v/>
      </c>
      <c r="B535" s="178"/>
      <c r="C535" s="178"/>
      <c r="D535" s="178"/>
      <c r="E535" s="179"/>
      <c r="F535" s="178"/>
      <c r="G535" s="178"/>
    </row>
    <row r="536" hidden="1" customHeight="1" spans="1:7">
      <c r="A536" s="169" t="str">
        <f t="shared" si="9"/>
        <v/>
      </c>
      <c r="B536" s="178"/>
      <c r="C536" s="178"/>
      <c r="D536" s="178"/>
      <c r="E536" s="179"/>
      <c r="F536" s="178"/>
      <c r="G536" s="178"/>
    </row>
    <row r="537" hidden="1" customHeight="1" spans="1:7">
      <c r="A537" s="169" t="str">
        <f t="shared" si="9"/>
        <v/>
      </c>
      <c r="B537" s="178"/>
      <c r="C537" s="178"/>
      <c r="D537" s="178"/>
      <c r="E537" s="179"/>
      <c r="F537" s="178"/>
      <c r="G537" s="178"/>
    </row>
    <row r="538" hidden="1" customHeight="1" spans="1:7">
      <c r="A538" s="169" t="str">
        <f t="shared" si="9"/>
        <v/>
      </c>
      <c r="B538" s="178"/>
      <c r="C538" s="178"/>
      <c r="D538" s="178"/>
      <c r="E538" s="179"/>
      <c r="F538" s="178"/>
      <c r="G538" s="178"/>
    </row>
    <row r="539" hidden="1" customHeight="1" spans="1:7">
      <c r="A539" s="169" t="str">
        <f t="shared" si="9"/>
        <v/>
      </c>
      <c r="B539" s="178"/>
      <c r="C539" s="178"/>
      <c r="D539" s="178"/>
      <c r="E539" s="179"/>
      <c r="F539" s="178"/>
      <c r="G539" s="178"/>
    </row>
    <row r="540" hidden="1" customHeight="1" spans="1:7">
      <c r="A540" s="169" t="str">
        <f t="shared" si="9"/>
        <v/>
      </c>
      <c r="B540" s="178"/>
      <c r="C540" s="178"/>
      <c r="D540" s="178"/>
      <c r="E540" s="179"/>
      <c r="F540" s="178"/>
      <c r="G540" s="178"/>
    </row>
    <row r="541" hidden="1" customHeight="1" spans="1:7">
      <c r="A541" s="169" t="str">
        <f t="shared" si="9"/>
        <v/>
      </c>
      <c r="B541" s="178"/>
      <c r="C541" s="178"/>
      <c r="D541" s="178"/>
      <c r="E541" s="179"/>
      <c r="F541" s="178"/>
      <c r="G541" s="178"/>
    </row>
    <row r="542" hidden="1" customHeight="1" spans="1:7">
      <c r="A542" s="169" t="str">
        <f t="shared" si="9"/>
        <v/>
      </c>
      <c r="B542" s="178"/>
      <c r="C542" s="178"/>
      <c r="D542" s="178"/>
      <c r="E542" s="179"/>
      <c r="F542" s="178"/>
      <c r="G542" s="178"/>
    </row>
    <row r="543" hidden="1" customHeight="1" spans="1:7">
      <c r="A543" s="169" t="str">
        <f t="shared" si="9"/>
        <v/>
      </c>
      <c r="B543" s="178"/>
      <c r="C543" s="178"/>
      <c r="D543" s="178"/>
      <c r="E543" s="179"/>
      <c r="F543" s="178"/>
      <c r="G543" s="178"/>
    </row>
    <row r="544" hidden="1" customHeight="1" spans="1:7">
      <c r="A544" s="169" t="str">
        <f t="shared" si="9"/>
        <v/>
      </c>
      <c r="B544" s="178"/>
      <c r="C544" s="178"/>
      <c r="D544" s="178"/>
      <c r="E544" s="179"/>
      <c r="F544" s="178"/>
      <c r="G544" s="178"/>
    </row>
    <row r="545" hidden="1" customHeight="1" spans="1:7">
      <c r="A545" s="169" t="str">
        <f t="shared" si="9"/>
        <v/>
      </c>
      <c r="B545" s="178"/>
      <c r="C545" s="178"/>
      <c r="D545" s="178"/>
      <c r="E545" s="179"/>
      <c r="F545" s="178"/>
      <c r="G545" s="178"/>
    </row>
    <row r="546" hidden="1" customHeight="1" spans="1:7">
      <c r="A546" s="169" t="str">
        <f t="shared" si="9"/>
        <v/>
      </c>
      <c r="B546" s="178"/>
      <c r="C546" s="178"/>
      <c r="D546" s="178"/>
      <c r="E546" s="179"/>
      <c r="F546" s="178"/>
      <c r="G546" s="178"/>
    </row>
    <row r="547" hidden="1" customHeight="1" spans="1:7">
      <c r="A547" s="169" t="str">
        <f t="shared" si="9"/>
        <v/>
      </c>
      <c r="B547" s="178"/>
      <c r="C547" s="178"/>
      <c r="D547" s="178"/>
      <c r="E547" s="179"/>
      <c r="F547" s="178"/>
      <c r="G547" s="178"/>
    </row>
    <row r="548" hidden="1" customHeight="1" spans="1:7">
      <c r="A548" s="169" t="str">
        <f t="shared" si="9"/>
        <v/>
      </c>
      <c r="B548" s="178"/>
      <c r="C548" s="178"/>
      <c r="D548" s="178"/>
      <c r="E548" s="179"/>
      <c r="F548" s="178"/>
      <c r="G548" s="178"/>
    </row>
    <row r="549" hidden="1" customHeight="1" spans="1:7">
      <c r="A549" s="169" t="str">
        <f t="shared" si="9"/>
        <v/>
      </c>
      <c r="B549" s="178"/>
      <c r="C549" s="178"/>
      <c r="D549" s="178"/>
      <c r="E549" s="179"/>
      <c r="F549" s="178"/>
      <c r="G549" s="178"/>
    </row>
    <row r="550" hidden="1" customHeight="1" spans="1:7">
      <c r="A550" s="169" t="str">
        <f t="shared" si="9"/>
        <v/>
      </c>
      <c r="B550" s="178"/>
      <c r="C550" s="178"/>
      <c r="D550" s="178"/>
      <c r="E550" s="179"/>
      <c r="F550" s="178"/>
      <c r="G550" s="178"/>
    </row>
    <row r="551" hidden="1" customHeight="1" spans="1:7">
      <c r="A551" s="169" t="str">
        <f t="shared" si="9"/>
        <v/>
      </c>
      <c r="B551" s="178"/>
      <c r="C551" s="178"/>
      <c r="D551" s="178"/>
      <c r="E551" s="179"/>
      <c r="F551" s="178"/>
      <c r="G551" s="178"/>
    </row>
    <row r="552" hidden="1" customHeight="1" spans="1:7">
      <c r="A552" s="169" t="str">
        <f t="shared" si="9"/>
        <v/>
      </c>
      <c r="B552" s="178"/>
      <c r="C552" s="178"/>
      <c r="D552" s="178"/>
      <c r="E552" s="179"/>
      <c r="F552" s="178"/>
      <c r="G552" s="178"/>
    </row>
    <row r="553" hidden="1" customHeight="1" spans="1:7">
      <c r="A553" s="169" t="str">
        <f t="shared" si="9"/>
        <v/>
      </c>
      <c r="B553" s="178"/>
      <c r="C553" s="178"/>
      <c r="D553" s="178"/>
      <c r="E553" s="179"/>
      <c r="F553" s="178"/>
      <c r="G553" s="178"/>
    </row>
    <row r="554" hidden="1" customHeight="1" spans="1:7">
      <c r="A554" s="169" t="str">
        <f t="shared" si="9"/>
        <v/>
      </c>
      <c r="B554" s="178"/>
      <c r="C554" s="178"/>
      <c r="D554" s="178"/>
      <c r="E554" s="179"/>
      <c r="F554" s="178"/>
      <c r="G554" s="178"/>
    </row>
    <row r="555" hidden="1" customHeight="1" spans="1:7">
      <c r="A555" s="169" t="str">
        <f t="shared" si="9"/>
        <v/>
      </c>
      <c r="B555" s="178"/>
      <c r="C555" s="178"/>
      <c r="D555" s="178"/>
      <c r="E555" s="179"/>
      <c r="F555" s="178"/>
      <c r="G555" s="178"/>
    </row>
    <row r="556" hidden="1" customHeight="1" spans="1:7">
      <c r="A556" s="169" t="str">
        <f t="shared" si="9"/>
        <v/>
      </c>
      <c r="B556" s="178"/>
      <c r="C556" s="178"/>
      <c r="D556" s="178"/>
      <c r="E556" s="179"/>
      <c r="F556" s="178"/>
      <c r="G556" s="178"/>
    </row>
    <row r="557" hidden="1" customHeight="1" spans="1:7">
      <c r="A557" s="169" t="str">
        <f t="shared" si="9"/>
        <v/>
      </c>
      <c r="B557" s="178"/>
      <c r="C557" s="178"/>
      <c r="D557" s="178"/>
      <c r="E557" s="179"/>
      <c r="F557" s="178"/>
      <c r="G557" s="178"/>
    </row>
    <row r="558" hidden="1" customHeight="1" spans="1:7">
      <c r="A558" s="169" t="str">
        <f t="shared" si="9"/>
        <v/>
      </c>
      <c r="B558" s="178"/>
      <c r="C558" s="178"/>
      <c r="D558" s="178"/>
      <c r="E558" s="179"/>
      <c r="F558" s="178"/>
      <c r="G558" s="178"/>
    </row>
    <row r="559" hidden="1" customHeight="1" spans="1:7">
      <c r="A559" s="169" t="str">
        <f t="shared" si="9"/>
        <v/>
      </c>
      <c r="B559" s="178"/>
      <c r="C559" s="178"/>
      <c r="D559" s="178"/>
      <c r="E559" s="179"/>
      <c r="F559" s="178"/>
      <c r="G559" s="178"/>
    </row>
    <row r="560" hidden="1" customHeight="1" spans="1:7">
      <c r="A560" s="169" t="str">
        <f t="shared" si="9"/>
        <v/>
      </c>
      <c r="B560" s="178"/>
      <c r="C560" s="178"/>
      <c r="D560" s="178"/>
      <c r="E560" s="179"/>
      <c r="F560" s="178"/>
      <c r="G560" s="178"/>
    </row>
    <row r="561" hidden="1" customHeight="1" spans="1:7">
      <c r="A561" s="169" t="str">
        <f t="shared" si="9"/>
        <v/>
      </c>
      <c r="B561" s="178"/>
      <c r="C561" s="178"/>
      <c r="D561" s="178"/>
      <c r="E561" s="179"/>
      <c r="F561" s="178"/>
      <c r="G561" s="178"/>
    </row>
    <row r="562" hidden="1" customHeight="1" spans="1:7">
      <c r="A562" s="169" t="str">
        <f t="shared" si="9"/>
        <v/>
      </c>
      <c r="B562" s="178"/>
      <c r="C562" s="178"/>
      <c r="D562" s="178"/>
      <c r="E562" s="179"/>
      <c r="F562" s="178"/>
      <c r="G562" s="178"/>
    </row>
    <row r="563" hidden="1" customHeight="1" spans="1:7">
      <c r="A563" s="169" t="str">
        <f t="shared" si="9"/>
        <v/>
      </c>
      <c r="B563" s="178"/>
      <c r="C563" s="178"/>
      <c r="D563" s="178"/>
      <c r="E563" s="179"/>
      <c r="F563" s="178"/>
      <c r="G563" s="178"/>
    </row>
    <row r="564" hidden="1" customHeight="1" spans="1:7">
      <c r="A564" s="169" t="str">
        <f t="shared" si="9"/>
        <v/>
      </c>
      <c r="B564" s="178"/>
      <c r="C564" s="178"/>
      <c r="D564" s="178"/>
      <c r="E564" s="179"/>
      <c r="F564" s="178"/>
      <c r="G564" s="178"/>
    </row>
    <row r="565" hidden="1" customHeight="1" spans="1:7">
      <c r="A565" s="169" t="str">
        <f t="shared" si="9"/>
        <v/>
      </c>
      <c r="B565" s="178"/>
      <c r="C565" s="178"/>
      <c r="D565" s="178"/>
      <c r="E565" s="179"/>
      <c r="F565" s="178"/>
      <c r="G565" s="178"/>
    </row>
    <row r="566" hidden="1" customHeight="1" spans="1:7">
      <c r="A566" s="169" t="str">
        <f t="shared" si="9"/>
        <v/>
      </c>
      <c r="B566" s="178"/>
      <c r="C566" s="178"/>
      <c r="D566" s="178"/>
      <c r="E566" s="179"/>
      <c r="F566" s="178"/>
      <c r="G566" s="178"/>
    </row>
    <row r="567" hidden="1" customHeight="1" spans="1:7">
      <c r="A567" s="169" t="str">
        <f t="shared" si="9"/>
        <v/>
      </c>
      <c r="B567" s="178"/>
      <c r="C567" s="178"/>
      <c r="D567" s="178"/>
      <c r="E567" s="179"/>
      <c r="F567" s="178"/>
      <c r="G567" s="178"/>
    </row>
    <row r="568" hidden="1" customHeight="1" spans="1:7">
      <c r="A568" s="169" t="str">
        <f t="shared" si="9"/>
        <v/>
      </c>
      <c r="B568" s="178"/>
      <c r="C568" s="178"/>
      <c r="D568" s="178"/>
      <c r="E568" s="179"/>
      <c r="F568" s="178"/>
      <c r="G568" s="178"/>
    </row>
    <row r="569" hidden="1" customHeight="1" spans="1:7">
      <c r="A569" s="169" t="str">
        <f t="shared" si="9"/>
        <v/>
      </c>
      <c r="B569" s="178"/>
      <c r="C569" s="178"/>
      <c r="D569" s="178"/>
      <c r="E569" s="179"/>
      <c r="F569" s="178"/>
      <c r="G569" s="178"/>
    </row>
    <row r="570" hidden="1" customHeight="1" spans="1:7">
      <c r="A570" s="169" t="str">
        <f t="shared" si="9"/>
        <v/>
      </c>
      <c r="B570" s="178"/>
      <c r="C570" s="178"/>
      <c r="D570" s="178"/>
      <c r="E570" s="179"/>
      <c r="F570" s="178"/>
      <c r="G570" s="178"/>
    </row>
    <row r="571" hidden="1" customHeight="1" spans="1:7">
      <c r="A571" s="169" t="str">
        <f t="shared" si="9"/>
        <v/>
      </c>
      <c r="B571" s="178"/>
      <c r="C571" s="178"/>
      <c r="D571" s="178"/>
      <c r="E571" s="179"/>
      <c r="F571" s="178"/>
      <c r="G571" s="178"/>
    </row>
    <row r="572" hidden="1" customHeight="1" spans="1:7">
      <c r="A572" s="169" t="str">
        <f t="shared" si="9"/>
        <v/>
      </c>
      <c r="B572" s="178"/>
      <c r="C572" s="178"/>
      <c r="D572" s="178"/>
      <c r="E572" s="179"/>
      <c r="F572" s="178"/>
      <c r="G572" s="178"/>
    </row>
    <row r="573" hidden="1" customHeight="1" spans="1:7">
      <c r="A573" s="169" t="str">
        <f t="shared" si="9"/>
        <v/>
      </c>
      <c r="B573" s="178"/>
      <c r="C573" s="178"/>
      <c r="D573" s="178"/>
      <c r="E573" s="179"/>
      <c r="F573" s="178"/>
      <c r="G573" s="178"/>
    </row>
    <row r="574" hidden="1" customHeight="1" spans="1:7">
      <c r="A574" s="169" t="str">
        <f t="shared" si="9"/>
        <v/>
      </c>
      <c r="B574" s="178"/>
      <c r="C574" s="178"/>
      <c r="D574" s="178"/>
      <c r="E574" s="179"/>
      <c r="F574" s="178"/>
      <c r="G574" s="178"/>
    </row>
    <row r="575" hidden="1" customHeight="1" spans="1:7">
      <c r="A575" s="169" t="str">
        <f t="shared" si="9"/>
        <v/>
      </c>
      <c r="B575" s="178"/>
      <c r="C575" s="178"/>
      <c r="D575" s="178"/>
      <c r="E575" s="179"/>
      <c r="F575" s="178"/>
      <c r="G575" s="178"/>
    </row>
    <row r="576" hidden="1" customHeight="1" spans="1:7">
      <c r="A576" s="169" t="str">
        <f t="shared" si="9"/>
        <v/>
      </c>
      <c r="B576" s="178"/>
      <c r="C576" s="178"/>
      <c r="D576" s="178"/>
      <c r="E576" s="179"/>
      <c r="F576" s="178"/>
      <c r="G576" s="178"/>
    </row>
    <row r="577" hidden="1" customHeight="1" spans="1:7">
      <c r="A577" s="169" t="str">
        <f t="shared" si="9"/>
        <v/>
      </c>
      <c r="B577" s="178"/>
      <c r="C577" s="178"/>
      <c r="D577" s="178"/>
      <c r="E577" s="179"/>
      <c r="F577" s="178"/>
      <c r="G577" s="178"/>
    </row>
    <row r="578" hidden="1" customHeight="1" spans="1:7">
      <c r="A578" s="169" t="str">
        <f t="shared" si="9"/>
        <v/>
      </c>
      <c r="B578" s="178"/>
      <c r="C578" s="178"/>
      <c r="D578" s="178"/>
      <c r="E578" s="179"/>
      <c r="F578" s="178"/>
      <c r="G578" s="178"/>
    </row>
    <row r="579" hidden="1" customHeight="1" spans="1:7">
      <c r="A579" s="169" t="str">
        <f t="shared" si="9"/>
        <v/>
      </c>
      <c r="B579" s="178"/>
      <c r="C579" s="178"/>
      <c r="D579" s="178"/>
      <c r="E579" s="179"/>
      <c r="F579" s="178"/>
      <c r="G579" s="178"/>
    </row>
    <row r="580" hidden="1" customHeight="1" spans="1:7">
      <c r="A580" s="169" t="str">
        <f t="shared" si="9"/>
        <v/>
      </c>
      <c r="B580" s="178"/>
      <c r="C580" s="178"/>
      <c r="D580" s="178"/>
      <c r="E580" s="179"/>
      <c r="F580" s="178"/>
      <c r="G580" s="178"/>
    </row>
    <row r="581" hidden="1" customHeight="1" spans="1:7">
      <c r="A581" s="169" t="str">
        <f t="shared" ref="A581:A644" si="10">IF(B581&lt;&gt;"",ROW()-2,"")</f>
        <v/>
      </c>
      <c r="B581" s="178"/>
      <c r="C581" s="178"/>
      <c r="D581" s="178"/>
      <c r="E581" s="179"/>
      <c r="F581" s="178"/>
      <c r="G581" s="178"/>
    </row>
    <row r="582" hidden="1" customHeight="1" spans="1:7">
      <c r="A582" s="169" t="str">
        <f t="shared" si="10"/>
        <v/>
      </c>
      <c r="B582" s="178"/>
      <c r="C582" s="178"/>
      <c r="D582" s="178"/>
      <c r="E582" s="179"/>
      <c r="F582" s="178"/>
      <c r="G582" s="178"/>
    </row>
    <row r="583" hidden="1" customHeight="1" spans="1:7">
      <c r="A583" s="169" t="str">
        <f t="shared" si="10"/>
        <v/>
      </c>
      <c r="B583" s="178"/>
      <c r="C583" s="178"/>
      <c r="D583" s="178"/>
      <c r="E583" s="179"/>
      <c r="F583" s="178"/>
      <c r="G583" s="178"/>
    </row>
    <row r="584" hidden="1" customHeight="1" spans="1:7">
      <c r="A584" s="169" t="str">
        <f t="shared" si="10"/>
        <v/>
      </c>
      <c r="B584" s="178"/>
      <c r="C584" s="178"/>
      <c r="D584" s="178"/>
      <c r="E584" s="179"/>
      <c r="F584" s="178"/>
      <c r="G584" s="178"/>
    </row>
    <row r="585" hidden="1" customHeight="1" spans="1:7">
      <c r="A585" s="169" t="str">
        <f t="shared" si="10"/>
        <v/>
      </c>
      <c r="B585" s="178"/>
      <c r="C585" s="178"/>
      <c r="D585" s="178"/>
      <c r="E585" s="179"/>
      <c r="F585" s="178"/>
      <c r="G585" s="178"/>
    </row>
    <row r="586" hidden="1" customHeight="1" spans="1:7">
      <c r="A586" s="169" t="str">
        <f t="shared" si="10"/>
        <v/>
      </c>
      <c r="B586" s="178"/>
      <c r="C586" s="178"/>
      <c r="D586" s="178"/>
      <c r="E586" s="179"/>
      <c r="F586" s="178"/>
      <c r="G586" s="178"/>
    </row>
    <row r="587" hidden="1" customHeight="1" spans="1:7">
      <c r="A587" s="169" t="str">
        <f t="shared" si="10"/>
        <v/>
      </c>
      <c r="B587" s="178"/>
      <c r="C587" s="178"/>
      <c r="D587" s="178"/>
      <c r="E587" s="179"/>
      <c r="F587" s="178"/>
      <c r="G587" s="178"/>
    </row>
    <row r="588" hidden="1" customHeight="1" spans="1:7">
      <c r="A588" s="169" t="str">
        <f t="shared" si="10"/>
        <v/>
      </c>
      <c r="B588" s="178"/>
      <c r="C588" s="178"/>
      <c r="D588" s="178"/>
      <c r="E588" s="179"/>
      <c r="F588" s="178"/>
      <c r="G588" s="178"/>
    </row>
    <row r="589" hidden="1" customHeight="1" spans="1:7">
      <c r="A589" s="169" t="str">
        <f t="shared" si="10"/>
        <v/>
      </c>
      <c r="B589" s="178"/>
      <c r="C589" s="178"/>
      <c r="D589" s="178"/>
      <c r="E589" s="179"/>
      <c r="F589" s="178"/>
      <c r="G589" s="178"/>
    </row>
    <row r="590" hidden="1" customHeight="1" spans="1:7">
      <c r="A590" s="169" t="str">
        <f t="shared" si="10"/>
        <v/>
      </c>
      <c r="B590" s="178"/>
      <c r="C590" s="178"/>
      <c r="D590" s="178"/>
      <c r="E590" s="179"/>
      <c r="F590" s="178"/>
      <c r="G590" s="178"/>
    </row>
    <row r="591" hidden="1" customHeight="1" spans="1:7">
      <c r="A591" s="169" t="str">
        <f t="shared" si="10"/>
        <v/>
      </c>
      <c r="B591" s="178"/>
      <c r="C591" s="178"/>
      <c r="D591" s="178"/>
      <c r="E591" s="179"/>
      <c r="F591" s="178"/>
      <c r="G591" s="178"/>
    </row>
    <row r="592" hidden="1" customHeight="1" spans="1:7">
      <c r="A592" s="169" t="str">
        <f t="shared" si="10"/>
        <v/>
      </c>
      <c r="B592" s="178"/>
      <c r="C592" s="178"/>
      <c r="D592" s="178"/>
      <c r="E592" s="179"/>
      <c r="F592" s="178"/>
      <c r="G592" s="178"/>
    </row>
    <row r="593" hidden="1" customHeight="1" spans="1:7">
      <c r="A593" s="169" t="str">
        <f t="shared" si="10"/>
        <v/>
      </c>
      <c r="B593" s="178"/>
      <c r="C593" s="178"/>
      <c r="D593" s="178"/>
      <c r="E593" s="179"/>
      <c r="F593" s="178"/>
      <c r="G593" s="178"/>
    </row>
    <row r="594" hidden="1" customHeight="1" spans="1:7">
      <c r="A594" s="169" t="str">
        <f t="shared" si="10"/>
        <v/>
      </c>
      <c r="B594" s="178"/>
      <c r="C594" s="178"/>
      <c r="D594" s="178"/>
      <c r="E594" s="179"/>
      <c r="F594" s="178"/>
      <c r="G594" s="178"/>
    </row>
    <row r="595" hidden="1" customHeight="1" spans="1:7">
      <c r="A595" s="169" t="str">
        <f t="shared" si="10"/>
        <v/>
      </c>
      <c r="B595" s="178"/>
      <c r="C595" s="178"/>
      <c r="D595" s="178"/>
      <c r="E595" s="179"/>
      <c r="F595" s="178"/>
      <c r="G595" s="178"/>
    </row>
    <row r="596" hidden="1" customHeight="1" spans="1:7">
      <c r="A596" s="169" t="str">
        <f t="shared" si="10"/>
        <v/>
      </c>
      <c r="B596" s="178"/>
      <c r="C596" s="178"/>
      <c r="D596" s="178"/>
      <c r="E596" s="179"/>
      <c r="F596" s="178"/>
      <c r="G596" s="178"/>
    </row>
    <row r="597" hidden="1" customHeight="1" spans="1:7">
      <c r="A597" s="169" t="str">
        <f t="shared" si="10"/>
        <v/>
      </c>
      <c r="B597" s="178"/>
      <c r="C597" s="178"/>
      <c r="D597" s="178"/>
      <c r="E597" s="179"/>
      <c r="F597" s="178"/>
      <c r="G597" s="178"/>
    </row>
    <row r="598" hidden="1" customHeight="1" spans="1:7">
      <c r="A598" s="169" t="str">
        <f t="shared" si="10"/>
        <v/>
      </c>
      <c r="B598" s="178"/>
      <c r="C598" s="178"/>
      <c r="D598" s="178"/>
      <c r="E598" s="179"/>
      <c r="F598" s="178"/>
      <c r="G598" s="178"/>
    </row>
    <row r="599" hidden="1" customHeight="1" spans="1:7">
      <c r="A599" s="169" t="str">
        <f t="shared" si="10"/>
        <v/>
      </c>
      <c r="B599" s="178"/>
      <c r="C599" s="178"/>
      <c r="D599" s="178"/>
      <c r="E599" s="179"/>
      <c r="F599" s="178"/>
      <c r="G599" s="178"/>
    </row>
    <row r="600" hidden="1" customHeight="1" spans="1:7">
      <c r="A600" s="169" t="str">
        <f t="shared" si="10"/>
        <v/>
      </c>
      <c r="B600" s="178"/>
      <c r="C600" s="178"/>
      <c r="D600" s="178"/>
      <c r="E600" s="179"/>
      <c r="F600" s="178"/>
      <c r="G600" s="178"/>
    </row>
    <row r="601" hidden="1" customHeight="1" spans="1:7">
      <c r="A601" s="169" t="str">
        <f t="shared" si="10"/>
        <v/>
      </c>
      <c r="B601" s="178"/>
      <c r="C601" s="178"/>
      <c r="D601" s="178"/>
      <c r="E601" s="179"/>
      <c r="F601" s="178"/>
      <c r="G601" s="178"/>
    </row>
    <row r="602" hidden="1" customHeight="1" spans="1:7">
      <c r="A602" s="169" t="str">
        <f t="shared" si="10"/>
        <v/>
      </c>
      <c r="B602" s="178"/>
      <c r="C602" s="178"/>
      <c r="D602" s="178"/>
      <c r="E602" s="179"/>
      <c r="F602" s="178"/>
      <c r="G602" s="178"/>
    </row>
    <row r="603" hidden="1" customHeight="1" spans="1:7">
      <c r="A603" s="169" t="str">
        <f t="shared" si="10"/>
        <v/>
      </c>
      <c r="B603" s="178"/>
      <c r="C603" s="178"/>
      <c r="D603" s="178"/>
      <c r="E603" s="179"/>
      <c r="F603" s="178"/>
      <c r="G603" s="178"/>
    </row>
    <row r="604" hidden="1" customHeight="1" spans="1:7">
      <c r="A604" s="169" t="str">
        <f t="shared" si="10"/>
        <v/>
      </c>
      <c r="B604" s="178"/>
      <c r="C604" s="178"/>
      <c r="D604" s="178"/>
      <c r="E604" s="179"/>
      <c r="F604" s="178"/>
      <c r="G604" s="178"/>
    </row>
    <row r="605" hidden="1" customHeight="1" spans="1:7">
      <c r="A605" s="169" t="str">
        <f t="shared" si="10"/>
        <v/>
      </c>
      <c r="B605" s="178"/>
      <c r="C605" s="178"/>
      <c r="D605" s="178"/>
      <c r="E605" s="179"/>
      <c r="F605" s="178"/>
      <c r="G605" s="178"/>
    </row>
    <row r="606" hidden="1" customHeight="1" spans="1:7">
      <c r="A606" s="169" t="str">
        <f t="shared" si="10"/>
        <v/>
      </c>
      <c r="B606" s="178"/>
      <c r="C606" s="178"/>
      <c r="D606" s="178"/>
      <c r="E606" s="179"/>
      <c r="F606" s="178"/>
      <c r="G606" s="178"/>
    </row>
    <row r="607" hidden="1" customHeight="1" spans="1:7">
      <c r="A607" s="169" t="str">
        <f t="shared" si="10"/>
        <v/>
      </c>
      <c r="B607" s="178"/>
      <c r="C607" s="178"/>
      <c r="D607" s="178"/>
      <c r="E607" s="179"/>
      <c r="F607" s="178"/>
      <c r="G607" s="178"/>
    </row>
    <row r="608" hidden="1" customHeight="1" spans="1:7">
      <c r="A608" s="169" t="str">
        <f t="shared" si="10"/>
        <v/>
      </c>
      <c r="B608" s="178"/>
      <c r="C608" s="178"/>
      <c r="D608" s="178"/>
      <c r="E608" s="179"/>
      <c r="F608" s="178"/>
      <c r="G608" s="178"/>
    </row>
    <row r="609" hidden="1" customHeight="1" spans="1:7">
      <c r="A609" s="169" t="str">
        <f t="shared" si="10"/>
        <v/>
      </c>
      <c r="B609" s="178"/>
      <c r="C609" s="178"/>
      <c r="D609" s="178"/>
      <c r="E609" s="179"/>
      <c r="F609" s="178"/>
      <c r="G609" s="178"/>
    </row>
    <row r="610" hidden="1" customHeight="1" spans="1:7">
      <c r="A610" s="169" t="str">
        <f t="shared" si="10"/>
        <v/>
      </c>
      <c r="B610" s="178"/>
      <c r="C610" s="178"/>
      <c r="D610" s="178"/>
      <c r="E610" s="179"/>
      <c r="F610" s="178"/>
      <c r="G610" s="178"/>
    </row>
    <row r="611" hidden="1" customHeight="1" spans="1:7">
      <c r="A611" s="169" t="str">
        <f t="shared" si="10"/>
        <v/>
      </c>
      <c r="B611" s="178"/>
      <c r="C611" s="178"/>
      <c r="D611" s="178"/>
      <c r="E611" s="179"/>
      <c r="F611" s="178"/>
      <c r="G611" s="178"/>
    </row>
    <row r="612" hidden="1" customHeight="1" spans="1:7">
      <c r="A612" s="169" t="str">
        <f t="shared" si="10"/>
        <v/>
      </c>
      <c r="B612" s="178"/>
      <c r="C612" s="178"/>
      <c r="D612" s="178"/>
      <c r="E612" s="179"/>
      <c r="F612" s="178"/>
      <c r="G612" s="178"/>
    </row>
    <row r="613" hidden="1" customHeight="1" spans="1:7">
      <c r="A613" s="169" t="str">
        <f t="shared" si="10"/>
        <v/>
      </c>
      <c r="B613" s="178"/>
      <c r="C613" s="178"/>
      <c r="D613" s="178"/>
      <c r="E613" s="179"/>
      <c r="F613" s="178"/>
      <c r="G613" s="178"/>
    </row>
    <row r="614" hidden="1" customHeight="1" spans="1:7">
      <c r="A614" s="169" t="str">
        <f t="shared" si="10"/>
        <v/>
      </c>
      <c r="B614" s="178"/>
      <c r="C614" s="178"/>
      <c r="D614" s="178"/>
      <c r="E614" s="179"/>
      <c r="F614" s="178"/>
      <c r="G614" s="178"/>
    </row>
    <row r="615" hidden="1" customHeight="1" spans="1:7">
      <c r="A615" s="169" t="str">
        <f t="shared" si="10"/>
        <v/>
      </c>
      <c r="B615" s="178"/>
      <c r="C615" s="178"/>
      <c r="D615" s="178"/>
      <c r="E615" s="179"/>
      <c r="F615" s="178"/>
      <c r="G615" s="178"/>
    </row>
    <row r="616" hidden="1" customHeight="1" spans="1:7">
      <c r="A616" s="169" t="str">
        <f t="shared" si="10"/>
        <v/>
      </c>
      <c r="B616" s="178"/>
      <c r="C616" s="178"/>
      <c r="D616" s="178"/>
      <c r="E616" s="179"/>
      <c r="F616" s="178"/>
      <c r="G616" s="178"/>
    </row>
    <row r="617" hidden="1" customHeight="1" spans="1:7">
      <c r="A617" s="169" t="str">
        <f t="shared" si="10"/>
        <v/>
      </c>
      <c r="B617" s="178"/>
      <c r="C617" s="178"/>
      <c r="D617" s="178"/>
      <c r="E617" s="179"/>
      <c r="F617" s="178"/>
      <c r="G617" s="178"/>
    </row>
    <row r="618" hidden="1" customHeight="1" spans="1:7">
      <c r="A618" s="169" t="str">
        <f t="shared" si="10"/>
        <v/>
      </c>
      <c r="B618" s="178"/>
      <c r="C618" s="178"/>
      <c r="D618" s="178"/>
      <c r="E618" s="179"/>
      <c r="F618" s="178"/>
      <c r="G618" s="178"/>
    </row>
    <row r="619" hidden="1" customHeight="1" spans="1:7">
      <c r="A619" s="169" t="str">
        <f t="shared" si="10"/>
        <v/>
      </c>
      <c r="B619" s="178"/>
      <c r="C619" s="178"/>
      <c r="D619" s="178"/>
      <c r="E619" s="179"/>
      <c r="F619" s="178"/>
      <c r="G619" s="178"/>
    </row>
    <row r="620" hidden="1" customHeight="1" spans="1:7">
      <c r="A620" s="169" t="str">
        <f t="shared" si="10"/>
        <v/>
      </c>
      <c r="B620" s="178"/>
      <c r="C620" s="178"/>
      <c r="D620" s="178"/>
      <c r="E620" s="179"/>
      <c r="F620" s="178"/>
      <c r="G620" s="178"/>
    </row>
    <row r="621" hidden="1" customHeight="1" spans="1:7">
      <c r="A621" s="169" t="str">
        <f t="shared" si="10"/>
        <v/>
      </c>
      <c r="B621" s="178"/>
      <c r="C621" s="178"/>
      <c r="D621" s="178"/>
      <c r="E621" s="179"/>
      <c r="F621" s="178"/>
      <c r="G621" s="178"/>
    </row>
    <row r="622" hidden="1" customHeight="1" spans="1:7">
      <c r="A622" s="169" t="str">
        <f t="shared" si="10"/>
        <v/>
      </c>
      <c r="B622" s="178"/>
      <c r="C622" s="178"/>
      <c r="D622" s="178"/>
      <c r="E622" s="179"/>
      <c r="F622" s="178"/>
      <c r="G622" s="178"/>
    </row>
    <row r="623" hidden="1" customHeight="1" spans="1:7">
      <c r="A623" s="169" t="str">
        <f t="shared" si="10"/>
        <v/>
      </c>
      <c r="B623" s="178"/>
      <c r="C623" s="178"/>
      <c r="D623" s="178"/>
      <c r="E623" s="179"/>
      <c r="F623" s="178"/>
      <c r="G623" s="178"/>
    </row>
    <row r="624" hidden="1" customHeight="1" spans="1:7">
      <c r="A624" s="169" t="str">
        <f t="shared" si="10"/>
        <v/>
      </c>
      <c r="B624" s="178"/>
      <c r="C624" s="178"/>
      <c r="D624" s="178"/>
      <c r="E624" s="179"/>
      <c r="F624" s="178"/>
      <c r="G624" s="178"/>
    </row>
    <row r="625" hidden="1" customHeight="1" spans="1:7">
      <c r="A625" s="169" t="str">
        <f t="shared" si="10"/>
        <v/>
      </c>
      <c r="B625" s="178"/>
      <c r="C625" s="178"/>
      <c r="D625" s="178"/>
      <c r="E625" s="179"/>
      <c r="F625" s="178"/>
      <c r="G625" s="178"/>
    </row>
    <row r="626" hidden="1" customHeight="1" spans="1:7">
      <c r="A626" s="169" t="str">
        <f t="shared" si="10"/>
        <v/>
      </c>
      <c r="B626" s="178"/>
      <c r="C626" s="178"/>
      <c r="D626" s="178"/>
      <c r="E626" s="179"/>
      <c r="F626" s="178"/>
      <c r="G626" s="178"/>
    </row>
    <row r="627" hidden="1" customHeight="1" spans="1:7">
      <c r="A627" s="169" t="str">
        <f t="shared" si="10"/>
        <v/>
      </c>
      <c r="B627" s="178"/>
      <c r="C627" s="178"/>
      <c r="D627" s="178"/>
      <c r="E627" s="179"/>
      <c r="F627" s="178"/>
      <c r="G627" s="178"/>
    </row>
    <row r="628" hidden="1" customHeight="1" spans="1:7">
      <c r="A628" s="169" t="str">
        <f t="shared" si="10"/>
        <v/>
      </c>
      <c r="B628" s="178"/>
      <c r="C628" s="178"/>
      <c r="D628" s="178"/>
      <c r="E628" s="179"/>
      <c r="F628" s="178"/>
      <c r="G628" s="178"/>
    </row>
    <row r="629" hidden="1" customHeight="1" spans="1:7">
      <c r="A629" s="169" t="str">
        <f t="shared" si="10"/>
        <v/>
      </c>
      <c r="B629" s="178"/>
      <c r="C629" s="178"/>
      <c r="D629" s="178"/>
      <c r="E629" s="179"/>
      <c r="F629" s="178"/>
      <c r="G629" s="178"/>
    </row>
    <row r="630" hidden="1" customHeight="1" spans="1:7">
      <c r="A630" s="169" t="str">
        <f t="shared" si="10"/>
        <v/>
      </c>
      <c r="B630" s="178"/>
      <c r="C630" s="178"/>
      <c r="D630" s="178"/>
      <c r="E630" s="179"/>
      <c r="F630" s="178"/>
      <c r="G630" s="178"/>
    </row>
    <row r="631" hidden="1" customHeight="1" spans="1:7">
      <c r="A631" s="169" t="str">
        <f t="shared" si="10"/>
        <v/>
      </c>
      <c r="B631" s="178"/>
      <c r="C631" s="178"/>
      <c r="D631" s="178"/>
      <c r="E631" s="179"/>
      <c r="F631" s="178"/>
      <c r="G631" s="178"/>
    </row>
    <row r="632" hidden="1" customHeight="1" spans="1:7">
      <c r="A632" s="169" t="str">
        <f t="shared" si="10"/>
        <v/>
      </c>
      <c r="B632" s="178"/>
      <c r="C632" s="178"/>
      <c r="D632" s="178"/>
      <c r="E632" s="179"/>
      <c r="F632" s="178"/>
      <c r="G632" s="178"/>
    </row>
    <row r="633" hidden="1" customHeight="1" spans="1:7">
      <c r="A633" s="169" t="str">
        <f t="shared" si="10"/>
        <v/>
      </c>
      <c r="B633" s="178"/>
      <c r="C633" s="178"/>
      <c r="D633" s="178"/>
      <c r="E633" s="179"/>
      <c r="F633" s="178"/>
      <c r="G633" s="178"/>
    </row>
    <row r="634" hidden="1" customHeight="1" spans="1:7">
      <c r="A634" s="169" t="str">
        <f t="shared" si="10"/>
        <v/>
      </c>
      <c r="B634" s="178"/>
      <c r="C634" s="178"/>
      <c r="D634" s="178"/>
      <c r="E634" s="179"/>
      <c r="F634" s="178"/>
      <c r="G634" s="178"/>
    </row>
    <row r="635" hidden="1" customHeight="1" spans="1:7">
      <c r="A635" s="169" t="str">
        <f t="shared" si="10"/>
        <v/>
      </c>
      <c r="B635" s="178"/>
      <c r="C635" s="178"/>
      <c r="D635" s="178"/>
      <c r="E635" s="179"/>
      <c r="F635" s="178"/>
      <c r="G635" s="178"/>
    </row>
    <row r="636" hidden="1" customHeight="1" spans="1:7">
      <c r="A636" s="169" t="str">
        <f t="shared" si="10"/>
        <v/>
      </c>
      <c r="B636" s="178"/>
      <c r="C636" s="178"/>
      <c r="D636" s="178"/>
      <c r="E636" s="179"/>
      <c r="F636" s="178"/>
      <c r="G636" s="178"/>
    </row>
    <row r="637" hidden="1" customHeight="1" spans="1:7">
      <c r="A637" s="169" t="str">
        <f t="shared" si="10"/>
        <v/>
      </c>
      <c r="B637" s="178"/>
      <c r="C637" s="178"/>
      <c r="D637" s="178"/>
      <c r="E637" s="179"/>
      <c r="F637" s="178"/>
      <c r="G637" s="178"/>
    </row>
    <row r="638" hidden="1" customHeight="1" spans="1:7">
      <c r="A638" s="169" t="str">
        <f t="shared" si="10"/>
        <v/>
      </c>
      <c r="B638" s="178"/>
      <c r="C638" s="178"/>
      <c r="D638" s="178"/>
      <c r="E638" s="179"/>
      <c r="F638" s="178"/>
      <c r="G638" s="178"/>
    </row>
    <row r="639" hidden="1" customHeight="1" spans="1:7">
      <c r="A639" s="169" t="str">
        <f t="shared" si="10"/>
        <v/>
      </c>
      <c r="B639" s="178"/>
      <c r="C639" s="178"/>
      <c r="D639" s="178"/>
      <c r="E639" s="179"/>
      <c r="F639" s="178"/>
      <c r="G639" s="178"/>
    </row>
    <row r="640" hidden="1" customHeight="1" spans="1:7">
      <c r="A640" s="169" t="str">
        <f t="shared" si="10"/>
        <v/>
      </c>
      <c r="B640" s="178"/>
      <c r="C640" s="178"/>
      <c r="D640" s="178"/>
      <c r="E640" s="179"/>
      <c r="F640" s="178"/>
      <c r="G640" s="178"/>
    </row>
    <row r="641" hidden="1" customHeight="1" spans="1:7">
      <c r="A641" s="169" t="str">
        <f t="shared" si="10"/>
        <v/>
      </c>
      <c r="B641" s="178"/>
      <c r="C641" s="178"/>
      <c r="D641" s="178"/>
      <c r="E641" s="179"/>
      <c r="F641" s="178"/>
      <c r="G641" s="178"/>
    </row>
    <row r="642" hidden="1" customHeight="1" spans="1:7">
      <c r="A642" s="169" t="str">
        <f t="shared" si="10"/>
        <v/>
      </c>
      <c r="B642" s="178"/>
      <c r="C642" s="178"/>
      <c r="D642" s="178"/>
      <c r="E642" s="179"/>
      <c r="F642" s="178"/>
      <c r="G642" s="178"/>
    </row>
    <row r="643" hidden="1" customHeight="1" spans="1:7">
      <c r="A643" s="169" t="str">
        <f t="shared" si="10"/>
        <v/>
      </c>
      <c r="B643" s="178"/>
      <c r="C643" s="178"/>
      <c r="D643" s="178"/>
      <c r="E643" s="179"/>
      <c r="F643" s="178"/>
      <c r="G643" s="178"/>
    </row>
    <row r="644" hidden="1" customHeight="1" spans="1:7">
      <c r="A644" s="169" t="str">
        <f t="shared" si="10"/>
        <v/>
      </c>
      <c r="B644" s="178"/>
      <c r="C644" s="178"/>
      <c r="D644" s="178"/>
      <c r="E644" s="179"/>
      <c r="F644" s="178"/>
      <c r="G644" s="178"/>
    </row>
    <row r="645" hidden="1" customHeight="1" spans="1:7">
      <c r="A645" s="169" t="str">
        <f t="shared" ref="A645:A655" si="11">IF(B645&lt;&gt;"",ROW()-2,"")</f>
        <v/>
      </c>
      <c r="B645" s="178"/>
      <c r="C645" s="178"/>
      <c r="D645" s="178"/>
      <c r="E645" s="179"/>
      <c r="F645" s="178"/>
      <c r="G645" s="178"/>
    </row>
    <row r="646" hidden="1" customHeight="1" spans="1:7">
      <c r="A646" s="169" t="str">
        <f t="shared" si="11"/>
        <v/>
      </c>
      <c r="B646" s="178"/>
      <c r="C646" s="178"/>
      <c r="D646" s="178"/>
      <c r="E646" s="179"/>
      <c r="F646" s="178"/>
      <c r="G646" s="178"/>
    </row>
    <row r="647" hidden="1" customHeight="1" spans="1:7">
      <c r="A647" s="169" t="str">
        <f t="shared" si="11"/>
        <v/>
      </c>
      <c r="B647" s="178"/>
      <c r="C647" s="178"/>
      <c r="D647" s="178"/>
      <c r="E647" s="179"/>
      <c r="F647" s="178"/>
      <c r="G647" s="178"/>
    </row>
    <row r="648" hidden="1" customHeight="1" spans="1:7">
      <c r="A648" s="169" t="str">
        <f t="shared" si="11"/>
        <v/>
      </c>
      <c r="B648" s="178"/>
      <c r="C648" s="178"/>
      <c r="D648" s="178"/>
      <c r="E648" s="179"/>
      <c r="F648" s="178"/>
      <c r="G648" s="178"/>
    </row>
    <row r="649" hidden="1" customHeight="1" spans="1:7">
      <c r="A649" s="169" t="str">
        <f t="shared" si="11"/>
        <v/>
      </c>
      <c r="B649" s="178"/>
      <c r="C649" s="178"/>
      <c r="D649" s="178"/>
      <c r="E649" s="179"/>
      <c r="F649" s="178"/>
      <c r="G649" s="178"/>
    </row>
    <row r="650" hidden="1" customHeight="1" spans="1:7">
      <c r="A650" s="169" t="str">
        <f t="shared" si="11"/>
        <v/>
      </c>
      <c r="B650" s="178"/>
      <c r="C650" s="178"/>
      <c r="D650" s="178"/>
      <c r="E650" s="179"/>
      <c r="F650" s="178"/>
      <c r="G650" s="178"/>
    </row>
    <row r="651" hidden="1" customHeight="1" spans="1:7">
      <c r="A651" s="169" t="str">
        <f t="shared" si="11"/>
        <v/>
      </c>
      <c r="B651" s="178"/>
      <c r="C651" s="178"/>
      <c r="D651" s="178"/>
      <c r="E651" s="179"/>
      <c r="F651" s="178"/>
      <c r="G651" s="178"/>
    </row>
    <row r="652" hidden="1" customHeight="1" spans="1:7">
      <c r="A652" s="169" t="str">
        <f t="shared" si="11"/>
        <v/>
      </c>
      <c r="B652" s="178"/>
      <c r="C652" s="178"/>
      <c r="D652" s="178"/>
      <c r="E652" s="179"/>
      <c r="F652" s="178"/>
      <c r="G652" s="178"/>
    </row>
    <row r="653" hidden="1" customHeight="1" spans="1:7">
      <c r="A653" s="169" t="str">
        <f t="shared" si="11"/>
        <v/>
      </c>
      <c r="B653" s="178"/>
      <c r="C653" s="178"/>
      <c r="D653" s="178"/>
      <c r="E653" s="179"/>
      <c r="F653" s="178"/>
      <c r="G653" s="178"/>
    </row>
    <row r="654" hidden="1" customHeight="1" spans="1:7">
      <c r="A654" s="169" t="str">
        <f t="shared" si="11"/>
        <v/>
      </c>
      <c r="B654" s="178"/>
      <c r="C654" s="178"/>
      <c r="D654" s="178"/>
      <c r="E654" s="179"/>
      <c r="F654" s="178"/>
      <c r="G654" s="178"/>
    </row>
    <row r="655" hidden="1" customHeight="1" spans="1:7">
      <c r="A655" s="169" t="str">
        <f t="shared" si="11"/>
        <v/>
      </c>
      <c r="B655" s="178"/>
      <c r="C655" s="178"/>
      <c r="D655" s="178"/>
      <c r="E655" s="179"/>
      <c r="F655" s="178"/>
      <c r="G655" s="178"/>
    </row>
  </sheetData>
  <autoFilter xmlns:etc="http://www.wps.cn/officeDocument/2017/etCustomData" ref="A2:XFD655" etc:filterBottomFollowUsedRange="0">
    <filterColumn colId="5">
      <customFilters>
        <customFilter operator="equal" val="大正食堂"/>
        <customFilter operator="equal" val="大正学员五大队"/>
      </customFilters>
    </filterColumn>
    <sortState ref="2:655">
      <sortCondition ref="B2"/>
    </sortState>
    <extLst/>
  </autoFilter>
  <mergeCells count="16">
    <mergeCell ref="A1:E1"/>
    <mergeCell ref="F3:F23"/>
    <mergeCell ref="F24:F46"/>
    <mergeCell ref="F47:F78"/>
    <mergeCell ref="F79:F112"/>
    <mergeCell ref="F113:F136"/>
    <mergeCell ref="F137:F159"/>
    <mergeCell ref="F160:F188"/>
    <mergeCell ref="F189:F215"/>
    <mergeCell ref="F216:F244"/>
    <mergeCell ref="F245:F269"/>
    <mergeCell ref="F270:F301"/>
    <mergeCell ref="F302:F326"/>
    <mergeCell ref="F327:F348"/>
    <mergeCell ref="F349:F356"/>
    <mergeCell ref="F357:F380"/>
  </mergeCells>
  <printOptions horizontalCentered="1"/>
  <pageMargins left="0.751388888888889" right="0.751388888888889" top="0.393055555555556" bottom="0.236111111111111" header="0.432638888888889" footer="0.314583333333333"/>
  <pageSetup paperSize="9" scale="31" orientation="portrait" horizontalDpi="600" verticalDpi="180"/>
  <headerFooter alignWithMargins="0"/>
  <rowBreaks count="6" manualBreakCount="6">
    <brk id="29" max="16383" man="1"/>
    <brk id="55" max="16383" man="1"/>
    <brk id="96" max="16383" man="1"/>
    <brk id="123" max="16383" man="1"/>
    <brk id="198" max="16383" man="1"/>
    <brk id="2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0"/>
  <sheetViews>
    <sheetView showZeros="0" view="pageBreakPreview" zoomScale="85" zoomScaleNormal="85" topLeftCell="A37" workbookViewId="0">
      <selection activeCell="D44" sqref="D44"/>
    </sheetView>
  </sheetViews>
  <sheetFormatPr defaultColWidth="9" defaultRowHeight="35" customHeight="1"/>
  <cols>
    <col min="1" max="1" width="7.625" style="117" customWidth="1"/>
    <col min="2" max="2" width="23.625" style="118" customWidth="1"/>
    <col min="3" max="3" width="10.8833333333333" style="119" customWidth="1"/>
    <col min="4" max="4" width="21.3166666666667" style="120" customWidth="1"/>
    <col min="5" max="5" width="47.9333333333333" style="121" customWidth="1"/>
    <col min="6" max="6" width="15.625" style="117" customWidth="1"/>
    <col min="7" max="16372" width="9" style="117"/>
    <col min="16373" max="16384" width="37.6416666666667" style="122"/>
  </cols>
  <sheetData>
    <row r="1" ht="45" customHeight="1" spans="1:6">
      <c r="A1" s="123" t="s">
        <v>0</v>
      </c>
      <c r="B1" s="124"/>
      <c r="C1" s="125"/>
      <c r="D1" s="126"/>
      <c r="E1" s="127"/>
      <c r="F1" s="128">
        <f>分析总表!G1</f>
        <v>45798</v>
      </c>
    </row>
    <row r="2" s="117" customFormat="1" customHeight="1" spans="1:16384">
      <c r="A2" s="129" t="s">
        <v>1</v>
      </c>
      <c r="B2" s="130" t="s">
        <v>163</v>
      </c>
      <c r="C2" s="131" t="s">
        <v>4</v>
      </c>
      <c r="D2" s="132" t="s">
        <v>164</v>
      </c>
      <c r="E2" s="133" t="s">
        <v>6</v>
      </c>
      <c r="F2" s="129" t="s">
        <v>7</v>
      </c>
      <c r="XEW2" s="122"/>
      <c r="XEX2" s="122"/>
      <c r="XEY2" s="122"/>
      <c r="XEZ2" s="122"/>
      <c r="XFA2" s="122"/>
      <c r="XFB2" s="122"/>
      <c r="XFC2" s="122"/>
      <c r="XFD2" s="122"/>
    </row>
    <row r="3" customHeight="1" spans="1:6">
      <c r="A3" s="134">
        <f t="shared" ref="A3:A66" si="0">IF(B3&lt;&gt;"",ROW()-2,"")</f>
        <v>1</v>
      </c>
      <c r="B3" s="135" t="s">
        <v>93</v>
      </c>
      <c r="C3" s="136" t="s">
        <v>12</v>
      </c>
      <c r="D3" s="137">
        <v>1</v>
      </c>
      <c r="E3" s="138"/>
      <c r="F3" s="139" t="s">
        <v>165</v>
      </c>
    </row>
    <row r="4" customHeight="1" spans="1:6">
      <c r="A4" s="134" t="str">
        <f t="shared" si="0"/>
        <v/>
      </c>
      <c r="B4" s="140"/>
      <c r="C4" s="141" t="s">
        <v>12</v>
      </c>
      <c r="D4" s="142">
        <v>2</v>
      </c>
      <c r="E4" s="143"/>
      <c r="F4" s="144"/>
    </row>
    <row r="5" customHeight="1" spans="1:6">
      <c r="A5" s="134">
        <f t="shared" si="0"/>
        <v>3</v>
      </c>
      <c r="B5" s="135" t="s">
        <v>33</v>
      </c>
      <c r="C5" s="136" t="s">
        <v>12</v>
      </c>
      <c r="D5" s="137">
        <v>13</v>
      </c>
      <c r="E5" s="145"/>
      <c r="F5" s="144"/>
    </row>
    <row r="6" customHeight="1" spans="1:6">
      <c r="A6" s="134" t="str">
        <f t="shared" si="0"/>
        <v/>
      </c>
      <c r="B6" s="140"/>
      <c r="C6" s="146" t="s">
        <v>12</v>
      </c>
      <c r="D6" s="147">
        <v>34</v>
      </c>
      <c r="E6" s="148"/>
      <c r="F6" s="144"/>
    </row>
    <row r="7" customHeight="1" spans="1:6">
      <c r="A7" s="134">
        <f t="shared" si="0"/>
        <v>5</v>
      </c>
      <c r="B7" s="135" t="s">
        <v>29</v>
      </c>
      <c r="C7" s="136" t="s">
        <v>12</v>
      </c>
      <c r="D7" s="137">
        <v>25</v>
      </c>
      <c r="E7" s="143"/>
      <c r="F7" s="144"/>
    </row>
    <row r="8" customHeight="1" spans="1:6">
      <c r="A8" s="134" t="str">
        <f t="shared" si="0"/>
        <v/>
      </c>
      <c r="B8" s="140"/>
      <c r="C8" s="136" t="s">
        <v>12</v>
      </c>
      <c r="D8" s="137">
        <v>39</v>
      </c>
      <c r="E8" s="145"/>
      <c r="F8" s="144"/>
    </row>
    <row r="9" customHeight="1" spans="1:6">
      <c r="A9" s="134">
        <f t="shared" si="0"/>
        <v>7</v>
      </c>
      <c r="B9" s="149" t="s">
        <v>96</v>
      </c>
      <c r="C9" s="136" t="s">
        <v>12</v>
      </c>
      <c r="D9" s="137">
        <v>3</v>
      </c>
      <c r="E9" s="138" t="s">
        <v>95</v>
      </c>
      <c r="F9" s="144"/>
    </row>
    <row r="10" customHeight="1" spans="1:6">
      <c r="A10" s="134">
        <f t="shared" si="0"/>
        <v>8</v>
      </c>
      <c r="B10" s="135" t="s">
        <v>87</v>
      </c>
      <c r="C10" s="136" t="s">
        <v>12</v>
      </c>
      <c r="D10" s="137">
        <v>46</v>
      </c>
      <c r="E10" s="145"/>
      <c r="F10" s="144"/>
    </row>
    <row r="11" customHeight="1" spans="1:6">
      <c r="A11" s="134" t="str">
        <f t="shared" si="0"/>
        <v/>
      </c>
      <c r="B11" s="140"/>
      <c r="C11" s="141" t="s">
        <v>12</v>
      </c>
      <c r="D11" s="142">
        <v>105</v>
      </c>
      <c r="E11" s="138"/>
      <c r="F11" s="144"/>
    </row>
    <row r="12" customHeight="1" spans="1:6">
      <c r="A12" s="134">
        <f t="shared" si="0"/>
        <v>10</v>
      </c>
      <c r="B12" s="135" t="s">
        <v>84</v>
      </c>
      <c r="C12" s="146" t="s">
        <v>12</v>
      </c>
      <c r="D12" s="147">
        <v>45</v>
      </c>
      <c r="E12" s="148"/>
      <c r="F12" s="144"/>
    </row>
    <row r="13" customHeight="1" spans="1:6">
      <c r="A13" s="134" t="str">
        <f t="shared" si="0"/>
        <v/>
      </c>
      <c r="B13" s="140"/>
      <c r="C13" s="136" t="s">
        <v>12</v>
      </c>
      <c r="D13" s="137">
        <v>172</v>
      </c>
      <c r="E13" s="138"/>
      <c r="F13" s="144"/>
    </row>
    <row r="14" customHeight="1" spans="1:6">
      <c r="A14" s="134">
        <f t="shared" si="0"/>
        <v>12</v>
      </c>
      <c r="B14" s="135" t="s">
        <v>31</v>
      </c>
      <c r="C14" s="136" t="s">
        <v>12</v>
      </c>
      <c r="D14" s="137">
        <v>30</v>
      </c>
      <c r="E14" s="138"/>
      <c r="F14" s="144"/>
    </row>
    <row r="15" customHeight="1" spans="1:6">
      <c r="A15" s="134" t="str">
        <f t="shared" si="0"/>
        <v/>
      </c>
      <c r="B15" s="140"/>
      <c r="C15" s="141" t="s">
        <v>12</v>
      </c>
      <c r="D15" s="142">
        <v>58</v>
      </c>
      <c r="E15" s="143"/>
      <c r="F15" s="144"/>
    </row>
    <row r="16" customHeight="1" spans="1:6">
      <c r="A16" s="134">
        <f t="shared" si="0"/>
        <v>14</v>
      </c>
      <c r="B16" s="135" t="s">
        <v>11</v>
      </c>
      <c r="C16" s="136" t="s">
        <v>12</v>
      </c>
      <c r="D16" s="137">
        <v>15</v>
      </c>
      <c r="E16" s="143"/>
      <c r="F16" s="144"/>
    </row>
    <row r="17" customHeight="1" spans="1:6">
      <c r="A17" s="134" t="str">
        <f t="shared" si="0"/>
        <v/>
      </c>
      <c r="B17" s="140"/>
      <c r="C17" s="136" t="s">
        <v>12</v>
      </c>
      <c r="D17" s="137">
        <v>53</v>
      </c>
      <c r="E17" s="138"/>
      <c r="F17" s="144"/>
    </row>
    <row r="18" customHeight="1" spans="1:6">
      <c r="A18" s="134">
        <f t="shared" si="0"/>
        <v>16</v>
      </c>
      <c r="B18" s="135" t="s">
        <v>58</v>
      </c>
      <c r="C18" s="136" t="s">
        <v>12</v>
      </c>
      <c r="D18" s="137">
        <v>31</v>
      </c>
      <c r="E18" s="143"/>
      <c r="F18" s="144"/>
    </row>
    <row r="19" customHeight="1" spans="1:6">
      <c r="A19" s="134" t="str">
        <f t="shared" si="0"/>
        <v/>
      </c>
      <c r="B19" s="140"/>
      <c r="C19" s="146" t="s">
        <v>12</v>
      </c>
      <c r="D19" s="147">
        <v>58</v>
      </c>
      <c r="E19" s="148"/>
      <c r="F19" s="144"/>
    </row>
    <row r="20" customHeight="1" spans="1:6">
      <c r="A20" s="134">
        <f t="shared" si="0"/>
        <v>18</v>
      </c>
      <c r="B20" s="135" t="s">
        <v>82</v>
      </c>
      <c r="C20" s="146" t="s">
        <v>12</v>
      </c>
      <c r="D20" s="147">
        <v>13</v>
      </c>
      <c r="E20" s="148"/>
      <c r="F20" s="144"/>
    </row>
    <row r="21" customHeight="1" spans="1:6">
      <c r="A21" s="134" t="str">
        <f t="shared" si="0"/>
        <v/>
      </c>
      <c r="B21" s="140"/>
      <c r="C21" s="136" t="s">
        <v>12</v>
      </c>
      <c r="D21" s="137">
        <v>38</v>
      </c>
      <c r="E21" s="143"/>
      <c r="F21" s="144"/>
    </row>
    <row r="22" customHeight="1" spans="1:6">
      <c r="A22" s="134">
        <f t="shared" si="0"/>
        <v>20</v>
      </c>
      <c r="B22" s="135" t="s">
        <v>71</v>
      </c>
      <c r="C22" s="136" t="s">
        <v>12</v>
      </c>
      <c r="D22" s="137">
        <v>2</v>
      </c>
      <c r="E22" s="150"/>
      <c r="F22" s="144"/>
    </row>
    <row r="23" customHeight="1" spans="1:6">
      <c r="A23" s="134" t="str">
        <f t="shared" si="0"/>
        <v/>
      </c>
      <c r="B23" s="140"/>
      <c r="C23" s="141" t="s">
        <v>12</v>
      </c>
      <c r="D23" s="142">
        <v>8</v>
      </c>
      <c r="E23" s="150"/>
      <c r="F23" s="144"/>
    </row>
    <row r="24" customHeight="1" spans="1:6">
      <c r="A24" s="134">
        <f t="shared" si="0"/>
        <v>22</v>
      </c>
      <c r="B24" s="135" t="s">
        <v>77</v>
      </c>
      <c r="C24" s="136" t="s">
        <v>12</v>
      </c>
      <c r="D24" s="137">
        <v>16</v>
      </c>
      <c r="E24" s="150"/>
      <c r="F24" s="144"/>
    </row>
    <row r="25" customHeight="1" spans="1:6">
      <c r="A25" s="134" t="str">
        <f t="shared" si="0"/>
        <v/>
      </c>
      <c r="B25" s="140"/>
      <c r="C25" s="136" t="s">
        <v>12</v>
      </c>
      <c r="D25" s="137">
        <v>35</v>
      </c>
      <c r="E25" s="150"/>
      <c r="F25" s="144"/>
    </row>
    <row r="26" customHeight="1" spans="1:6">
      <c r="A26" s="134">
        <f t="shared" si="0"/>
        <v>24</v>
      </c>
      <c r="B26" s="135" t="s">
        <v>89</v>
      </c>
      <c r="C26" s="146" t="s">
        <v>12</v>
      </c>
      <c r="D26" s="147">
        <v>53</v>
      </c>
      <c r="E26" s="148"/>
      <c r="F26" s="144"/>
    </row>
    <row r="27" customHeight="1" spans="1:6">
      <c r="A27" s="134" t="str">
        <f t="shared" si="0"/>
        <v/>
      </c>
      <c r="B27" s="140"/>
      <c r="C27" s="146" t="s">
        <v>12</v>
      </c>
      <c r="D27" s="147">
        <v>178</v>
      </c>
      <c r="E27" s="148"/>
      <c r="F27" s="144"/>
    </row>
    <row r="28" customHeight="1" spans="1:6">
      <c r="A28" s="134">
        <f t="shared" si="0"/>
        <v>26</v>
      </c>
      <c r="B28" s="135" t="s">
        <v>72</v>
      </c>
      <c r="C28" s="146" t="s">
        <v>12</v>
      </c>
      <c r="D28" s="147">
        <v>20</v>
      </c>
      <c r="E28" s="148"/>
      <c r="F28" s="144"/>
    </row>
    <row r="29" customHeight="1" spans="1:6">
      <c r="A29" s="134" t="str">
        <f t="shared" si="0"/>
        <v/>
      </c>
      <c r="B29" s="151"/>
      <c r="C29" s="136" t="s">
        <v>12</v>
      </c>
      <c r="D29" s="137">
        <v>48</v>
      </c>
      <c r="E29" s="138"/>
      <c r="F29" s="144"/>
    </row>
    <row r="30" customHeight="1" spans="1:6">
      <c r="A30" s="134" t="str">
        <f t="shared" si="0"/>
        <v/>
      </c>
      <c r="B30" s="140"/>
      <c r="C30" s="136" t="s">
        <v>12</v>
      </c>
      <c r="D30" s="137">
        <v>5</v>
      </c>
      <c r="E30" s="150" t="s">
        <v>95</v>
      </c>
      <c r="F30" s="144"/>
    </row>
    <row r="31" customHeight="1" spans="1:6">
      <c r="A31" s="134">
        <f t="shared" si="0"/>
        <v>29</v>
      </c>
      <c r="B31" s="135" t="s">
        <v>79</v>
      </c>
      <c r="C31" s="136" t="s">
        <v>12</v>
      </c>
      <c r="D31" s="137">
        <v>112</v>
      </c>
      <c r="E31" s="143"/>
      <c r="F31" s="144"/>
    </row>
    <row r="32" customHeight="1" spans="1:6">
      <c r="A32" s="134" t="str">
        <f t="shared" si="0"/>
        <v/>
      </c>
      <c r="B32" s="140"/>
      <c r="C32" s="146" t="s">
        <v>12</v>
      </c>
      <c r="D32" s="147">
        <v>420</v>
      </c>
      <c r="E32" s="148" t="s">
        <v>94</v>
      </c>
      <c r="F32" s="144"/>
    </row>
    <row r="33" customHeight="1" spans="1:6">
      <c r="A33" s="134">
        <f t="shared" si="0"/>
        <v>31</v>
      </c>
      <c r="B33" s="135" t="s">
        <v>91</v>
      </c>
      <c r="C33" s="146" t="s">
        <v>12</v>
      </c>
      <c r="D33" s="147">
        <v>65</v>
      </c>
      <c r="E33" s="148"/>
      <c r="F33" s="144"/>
    </row>
    <row r="34" customHeight="1" spans="1:6">
      <c r="A34" s="134" t="str">
        <f t="shared" si="0"/>
        <v/>
      </c>
      <c r="B34" s="140"/>
      <c r="C34" s="136" t="s">
        <v>12</v>
      </c>
      <c r="D34" s="137">
        <v>245</v>
      </c>
      <c r="E34" s="145" t="s">
        <v>97</v>
      </c>
      <c r="F34" s="152"/>
    </row>
    <row r="35" customHeight="1" spans="1:6">
      <c r="A35" s="134">
        <f t="shared" si="0"/>
        <v>33</v>
      </c>
      <c r="B35" s="135" t="s">
        <v>85</v>
      </c>
      <c r="C35" s="136" t="s">
        <v>12</v>
      </c>
      <c r="D35" s="137">
        <v>26</v>
      </c>
      <c r="E35" s="150"/>
      <c r="F35" s="139" t="s">
        <v>166</v>
      </c>
    </row>
    <row r="36" customHeight="1" spans="1:6">
      <c r="A36" s="134" t="str">
        <f t="shared" si="0"/>
        <v/>
      </c>
      <c r="B36" s="140"/>
      <c r="C36" s="146" t="s">
        <v>12</v>
      </c>
      <c r="D36" s="147">
        <v>83</v>
      </c>
      <c r="E36" s="148"/>
      <c r="F36" s="144"/>
    </row>
    <row r="37" customHeight="1" spans="1:6">
      <c r="A37" s="134">
        <f t="shared" si="0"/>
        <v>35</v>
      </c>
      <c r="B37" s="135" t="s">
        <v>47</v>
      </c>
      <c r="C37" s="136" t="s">
        <v>12</v>
      </c>
      <c r="D37" s="137">
        <v>9</v>
      </c>
      <c r="E37" s="150"/>
      <c r="F37" s="144"/>
    </row>
    <row r="38" customHeight="1" spans="1:6">
      <c r="A38" s="134" t="str">
        <f t="shared" si="0"/>
        <v/>
      </c>
      <c r="B38" s="140"/>
      <c r="C38" s="146" t="s">
        <v>12</v>
      </c>
      <c r="D38" s="147">
        <v>18</v>
      </c>
      <c r="E38" s="148"/>
      <c r="F38" s="144"/>
    </row>
    <row r="39" customHeight="1" spans="1:6">
      <c r="A39" s="134">
        <f t="shared" si="0"/>
        <v>37</v>
      </c>
      <c r="B39" s="135" t="s">
        <v>81</v>
      </c>
      <c r="C39" s="136" t="s">
        <v>12</v>
      </c>
      <c r="D39" s="137">
        <v>16</v>
      </c>
      <c r="E39" s="150"/>
      <c r="F39" s="144"/>
    </row>
    <row r="40" customHeight="1" spans="1:6">
      <c r="A40" s="134" t="str">
        <f t="shared" si="0"/>
        <v/>
      </c>
      <c r="B40" s="140"/>
      <c r="C40" s="146" t="s">
        <v>12</v>
      </c>
      <c r="D40" s="147">
        <v>25</v>
      </c>
      <c r="E40" s="148" t="s">
        <v>95</v>
      </c>
      <c r="F40" s="144"/>
    </row>
    <row r="41" customHeight="1" spans="1:6">
      <c r="A41" s="134">
        <f t="shared" si="0"/>
        <v>39</v>
      </c>
      <c r="B41" s="135" t="s">
        <v>43</v>
      </c>
      <c r="C41" s="146" t="s">
        <v>12</v>
      </c>
      <c r="D41" s="147">
        <v>7</v>
      </c>
      <c r="E41" s="148"/>
      <c r="F41" s="144"/>
    </row>
    <row r="42" customHeight="1" spans="1:6">
      <c r="A42" s="134" t="str">
        <f t="shared" si="0"/>
        <v/>
      </c>
      <c r="B42" s="140"/>
      <c r="C42" s="141" t="s">
        <v>12</v>
      </c>
      <c r="D42" s="142">
        <v>20</v>
      </c>
      <c r="E42" s="138"/>
      <c r="F42" s="144"/>
    </row>
    <row r="43" customHeight="1" spans="1:6">
      <c r="A43" s="134">
        <f t="shared" si="0"/>
        <v>41</v>
      </c>
      <c r="B43" s="135" t="s">
        <v>39</v>
      </c>
      <c r="C43" s="146" t="s">
        <v>12</v>
      </c>
      <c r="D43" s="147">
        <v>43</v>
      </c>
      <c r="E43" s="148"/>
      <c r="F43" s="144"/>
    </row>
    <row r="44" customHeight="1" spans="1:6">
      <c r="A44" s="134" t="str">
        <f t="shared" si="0"/>
        <v/>
      </c>
      <c r="B44" s="140"/>
      <c r="C44" s="136" t="s">
        <v>12</v>
      </c>
      <c r="D44" s="137">
        <v>162</v>
      </c>
      <c r="E44" s="138"/>
      <c r="F44" s="144"/>
    </row>
    <row r="45" customHeight="1" spans="1:6">
      <c r="A45" s="134">
        <f t="shared" si="0"/>
        <v>43</v>
      </c>
      <c r="B45" s="135" t="s">
        <v>80</v>
      </c>
      <c r="C45" s="146" t="s">
        <v>12</v>
      </c>
      <c r="D45" s="147">
        <v>6</v>
      </c>
      <c r="E45" s="148"/>
      <c r="F45" s="144"/>
    </row>
    <row r="46" customHeight="1" spans="1:6">
      <c r="A46" s="134" t="str">
        <f t="shared" si="0"/>
        <v/>
      </c>
      <c r="B46" s="140"/>
      <c r="C46" s="136" t="s">
        <v>12</v>
      </c>
      <c r="D46" s="137">
        <v>24</v>
      </c>
      <c r="E46" s="150"/>
      <c r="F46" s="144"/>
    </row>
    <row r="47" customHeight="1" spans="1:6">
      <c r="A47" s="134">
        <f t="shared" si="0"/>
        <v>45</v>
      </c>
      <c r="B47" s="135" t="s">
        <v>90</v>
      </c>
      <c r="C47" s="146" t="s">
        <v>12</v>
      </c>
      <c r="D47" s="147">
        <v>45</v>
      </c>
      <c r="E47" s="148"/>
      <c r="F47" s="144"/>
    </row>
    <row r="48" customHeight="1" spans="1:6">
      <c r="A48" s="134" t="str">
        <f t="shared" si="0"/>
        <v/>
      </c>
      <c r="B48" s="140"/>
      <c r="C48" s="146" t="s">
        <v>12</v>
      </c>
      <c r="D48" s="147">
        <v>162</v>
      </c>
      <c r="E48" s="148"/>
      <c r="F48" s="144"/>
    </row>
    <row r="49" customHeight="1" spans="1:6">
      <c r="A49" s="134">
        <f t="shared" si="0"/>
        <v>47</v>
      </c>
      <c r="B49" s="135" t="s">
        <v>78</v>
      </c>
      <c r="C49" s="136" t="s">
        <v>12</v>
      </c>
      <c r="D49" s="137">
        <v>20</v>
      </c>
      <c r="E49" s="143"/>
      <c r="F49" s="144"/>
    </row>
    <row r="50" customHeight="1" spans="1:6">
      <c r="A50" s="134" t="str">
        <f t="shared" si="0"/>
        <v/>
      </c>
      <c r="B50" s="140"/>
      <c r="C50" s="136" t="s">
        <v>12</v>
      </c>
      <c r="D50" s="137">
        <v>58</v>
      </c>
      <c r="E50" s="138"/>
      <c r="F50" s="144"/>
    </row>
    <row r="51" customHeight="1" spans="1:6">
      <c r="A51" s="134">
        <f t="shared" si="0"/>
        <v>49</v>
      </c>
      <c r="B51" s="135" t="s">
        <v>86</v>
      </c>
      <c r="C51" s="136" t="s">
        <v>12</v>
      </c>
      <c r="D51" s="137">
        <v>44</v>
      </c>
      <c r="E51" s="145"/>
      <c r="F51" s="144"/>
    </row>
    <row r="52" customHeight="1" spans="1:6">
      <c r="A52" s="134" t="str">
        <f t="shared" si="0"/>
        <v/>
      </c>
      <c r="B52" s="140"/>
      <c r="C52" s="136" t="s">
        <v>12</v>
      </c>
      <c r="D52" s="137">
        <v>97</v>
      </c>
      <c r="E52" s="143"/>
      <c r="F52" s="144"/>
    </row>
    <row r="53" customHeight="1" spans="1:6">
      <c r="A53" s="134">
        <f t="shared" si="0"/>
        <v>51</v>
      </c>
      <c r="B53" s="135" t="s">
        <v>59</v>
      </c>
      <c r="C53" s="136" t="s">
        <v>12</v>
      </c>
      <c r="D53" s="137">
        <v>15</v>
      </c>
      <c r="E53" s="138"/>
      <c r="F53" s="144"/>
    </row>
    <row r="54" customHeight="1" spans="1:6">
      <c r="A54" s="134" t="str">
        <f t="shared" si="0"/>
        <v/>
      </c>
      <c r="B54" s="140"/>
      <c r="C54" s="141" t="s">
        <v>12</v>
      </c>
      <c r="D54" s="142">
        <v>48</v>
      </c>
      <c r="E54" s="150"/>
      <c r="F54" s="144"/>
    </row>
    <row r="55" customHeight="1" spans="1:6">
      <c r="A55" s="134">
        <f t="shared" si="0"/>
        <v>53</v>
      </c>
      <c r="B55" s="135" t="s">
        <v>83</v>
      </c>
      <c r="C55" s="136" t="s">
        <v>12</v>
      </c>
      <c r="D55" s="137">
        <v>2</v>
      </c>
      <c r="E55" s="145"/>
      <c r="F55" s="144"/>
    </row>
    <row r="56" customHeight="1" spans="1:6">
      <c r="A56" s="134" t="str">
        <f t="shared" si="0"/>
        <v/>
      </c>
      <c r="B56" s="140"/>
      <c r="C56" s="136" t="s">
        <v>12</v>
      </c>
      <c r="D56" s="137">
        <v>4</v>
      </c>
      <c r="E56" s="138"/>
      <c r="F56" s="144"/>
    </row>
    <row r="57" customHeight="1" spans="1:6">
      <c r="A57" s="134">
        <f t="shared" si="0"/>
        <v>55</v>
      </c>
      <c r="B57" s="135" t="s">
        <v>45</v>
      </c>
      <c r="C57" s="136" t="s">
        <v>12</v>
      </c>
      <c r="D57" s="137">
        <v>4</v>
      </c>
      <c r="E57" s="138"/>
      <c r="F57" s="144"/>
    </row>
    <row r="58" customHeight="1" spans="1:6">
      <c r="A58" s="134" t="str">
        <f t="shared" si="0"/>
        <v/>
      </c>
      <c r="B58" s="140"/>
      <c r="C58" s="141" t="s">
        <v>12</v>
      </c>
      <c r="D58" s="142">
        <v>12</v>
      </c>
      <c r="E58" s="150"/>
      <c r="F58" s="144"/>
    </row>
    <row r="59" customHeight="1" spans="1:6">
      <c r="A59" s="134">
        <f t="shared" si="0"/>
        <v>57</v>
      </c>
      <c r="B59" s="135" t="s">
        <v>25</v>
      </c>
      <c r="C59" s="146" t="s">
        <v>12</v>
      </c>
      <c r="D59" s="147">
        <v>14</v>
      </c>
      <c r="E59" s="148"/>
      <c r="F59" s="144"/>
    </row>
    <row r="60" customHeight="1" spans="1:6">
      <c r="A60" s="134" t="str">
        <f t="shared" si="0"/>
        <v/>
      </c>
      <c r="B60" s="140"/>
      <c r="C60" s="146" t="s">
        <v>12</v>
      </c>
      <c r="D60" s="147">
        <v>34</v>
      </c>
      <c r="E60" s="148"/>
      <c r="F60" s="144"/>
    </row>
    <row r="61" customHeight="1" spans="1:6">
      <c r="A61" s="134">
        <f t="shared" si="0"/>
        <v>59</v>
      </c>
      <c r="B61" s="135" t="s">
        <v>92</v>
      </c>
      <c r="C61" s="136" t="s">
        <v>12</v>
      </c>
      <c r="D61" s="137">
        <v>6</v>
      </c>
      <c r="E61" s="138"/>
      <c r="F61" s="144"/>
    </row>
    <row r="62" customHeight="1" spans="1:6">
      <c r="A62" s="134" t="str">
        <f t="shared" si="0"/>
        <v/>
      </c>
      <c r="B62" s="140"/>
      <c r="C62" s="141" t="s">
        <v>12</v>
      </c>
      <c r="D62" s="142">
        <v>20</v>
      </c>
      <c r="E62" s="145"/>
      <c r="F62" s="144"/>
    </row>
    <row r="63" customHeight="1" spans="1:6">
      <c r="A63" s="134">
        <f t="shared" si="0"/>
        <v>61</v>
      </c>
      <c r="B63" s="135" t="s">
        <v>88</v>
      </c>
      <c r="C63" s="136" t="s">
        <v>12</v>
      </c>
      <c r="D63" s="137">
        <v>23</v>
      </c>
      <c r="E63" s="143"/>
      <c r="F63" s="144"/>
    </row>
    <row r="64" customHeight="1" spans="1:6">
      <c r="A64" s="134" t="str">
        <f t="shared" si="0"/>
        <v/>
      </c>
      <c r="B64" s="140"/>
      <c r="C64" s="146" t="s">
        <v>12</v>
      </c>
      <c r="D64" s="147">
        <v>43</v>
      </c>
      <c r="E64" s="148"/>
      <c r="F64" s="144"/>
    </row>
    <row r="65" customHeight="1" spans="1:6">
      <c r="A65" s="134">
        <f t="shared" si="0"/>
        <v>63</v>
      </c>
      <c r="B65" s="135" t="s">
        <v>56</v>
      </c>
      <c r="C65" s="146" t="s">
        <v>12</v>
      </c>
      <c r="D65" s="147">
        <v>32</v>
      </c>
      <c r="E65" s="148"/>
      <c r="F65" s="144"/>
    </row>
    <row r="66" customHeight="1" spans="1:6">
      <c r="A66" s="134" t="str">
        <f t="shared" si="0"/>
        <v/>
      </c>
      <c r="B66" s="140"/>
      <c r="C66" s="136" t="s">
        <v>12</v>
      </c>
      <c r="D66" s="137">
        <v>134</v>
      </c>
      <c r="E66" s="143"/>
      <c r="F66" s="144"/>
    </row>
    <row r="67" customHeight="1" spans="1:6">
      <c r="A67" s="134">
        <f>IF(B67&lt;&gt;"",ROW()-2,"")</f>
        <v>65</v>
      </c>
      <c r="B67" s="135" t="s">
        <v>35</v>
      </c>
      <c r="C67" s="146" t="s">
        <v>12</v>
      </c>
      <c r="D67" s="147">
        <v>30</v>
      </c>
      <c r="E67" s="148"/>
      <c r="F67" s="144"/>
    </row>
    <row r="68" customHeight="1" spans="1:6">
      <c r="A68" s="134" t="str">
        <f>IF(B68&lt;&gt;"",ROW()-2,"")</f>
        <v/>
      </c>
      <c r="B68" s="140"/>
      <c r="C68" s="146" t="s">
        <v>12</v>
      </c>
      <c r="D68" s="147">
        <v>97</v>
      </c>
      <c r="E68" s="148"/>
      <c r="F68" s="152"/>
    </row>
    <row r="69" customHeight="1" spans="1:6">
      <c r="A69" s="134" t="str">
        <f t="shared" ref="A64:A96" si="1">IF(B69&lt;&gt;"",ROW()-2,"")</f>
        <v/>
      </c>
      <c r="B69" s="153"/>
      <c r="C69" s="141"/>
      <c r="D69" s="142"/>
      <c r="E69" s="138"/>
      <c r="F69" s="154"/>
    </row>
    <row r="70" customHeight="1" spans="1:6">
      <c r="A70" s="134" t="str">
        <f t="shared" si="1"/>
        <v/>
      </c>
      <c r="B70" s="153"/>
      <c r="C70" s="141"/>
      <c r="D70" s="142"/>
      <c r="E70" s="145"/>
      <c r="F70" s="154"/>
    </row>
    <row r="71" customHeight="1" spans="1:6">
      <c r="A71" s="134" t="str">
        <f t="shared" si="1"/>
        <v/>
      </c>
      <c r="B71" s="153"/>
      <c r="C71" s="141"/>
      <c r="D71" s="142"/>
      <c r="E71" s="138"/>
      <c r="F71" s="154"/>
    </row>
    <row r="72" customHeight="1" spans="1:6">
      <c r="A72" s="134" t="str">
        <f t="shared" si="1"/>
        <v/>
      </c>
      <c r="B72" s="153"/>
      <c r="C72" s="131"/>
      <c r="D72" s="132"/>
      <c r="E72" s="148"/>
      <c r="F72" s="154"/>
    </row>
    <row r="73" customHeight="1" spans="1:6">
      <c r="A73" s="134" t="str">
        <f t="shared" si="1"/>
        <v/>
      </c>
      <c r="B73" s="153"/>
      <c r="C73" s="141"/>
      <c r="D73" s="142"/>
      <c r="E73" s="145"/>
      <c r="F73" s="154"/>
    </row>
    <row r="74" customHeight="1" spans="1:6">
      <c r="A74" s="134" t="str">
        <f t="shared" si="1"/>
        <v/>
      </c>
      <c r="B74" s="153"/>
      <c r="C74" s="141"/>
      <c r="D74" s="142"/>
      <c r="E74" s="138"/>
      <c r="F74" s="154"/>
    </row>
    <row r="75" customHeight="1" spans="1:6">
      <c r="A75" s="134" t="str">
        <f t="shared" si="1"/>
        <v/>
      </c>
      <c r="B75" s="153"/>
      <c r="C75" s="141"/>
      <c r="D75" s="142"/>
      <c r="E75" s="143"/>
      <c r="F75" s="154"/>
    </row>
    <row r="76" customHeight="1" spans="1:6">
      <c r="A76" s="134" t="str">
        <f t="shared" si="1"/>
        <v/>
      </c>
      <c r="B76" s="153"/>
      <c r="C76" s="131"/>
      <c r="D76" s="132"/>
      <c r="E76" s="148"/>
      <c r="F76" s="154"/>
    </row>
    <row r="77" customHeight="1" spans="1:6">
      <c r="A77" s="134" t="str">
        <f t="shared" si="1"/>
        <v/>
      </c>
      <c r="B77" s="155"/>
      <c r="C77" s="131"/>
      <c r="D77" s="132"/>
      <c r="E77" s="148"/>
      <c r="F77" s="154"/>
    </row>
    <row r="78" customHeight="1" spans="1:6">
      <c r="A78" s="134" t="str">
        <f t="shared" si="1"/>
        <v/>
      </c>
      <c r="B78" s="155"/>
      <c r="C78" s="141"/>
      <c r="D78" s="142"/>
      <c r="E78" s="143"/>
      <c r="F78" s="154"/>
    </row>
    <row r="79" customHeight="1" spans="1:6">
      <c r="A79" s="134" t="str">
        <f t="shared" si="1"/>
        <v/>
      </c>
      <c r="B79" s="155"/>
      <c r="C79" s="131"/>
      <c r="D79" s="132"/>
      <c r="E79" s="129"/>
      <c r="F79" s="154"/>
    </row>
    <row r="80" customHeight="1" spans="1:6">
      <c r="A80" s="134" t="str">
        <f t="shared" si="1"/>
        <v/>
      </c>
      <c r="B80" s="155"/>
      <c r="C80" s="131"/>
      <c r="D80" s="132"/>
      <c r="E80" s="148"/>
      <c r="F80" s="154"/>
    </row>
    <row r="81" customHeight="1" spans="1:6">
      <c r="A81" s="134" t="str">
        <f t="shared" si="1"/>
        <v/>
      </c>
      <c r="B81" s="153"/>
      <c r="C81" s="131"/>
      <c r="D81" s="132"/>
      <c r="E81" s="148"/>
      <c r="F81" s="154"/>
    </row>
    <row r="82" customHeight="1" spans="1:6">
      <c r="A82" s="134" t="str">
        <f t="shared" si="1"/>
        <v/>
      </c>
      <c r="B82" s="153"/>
      <c r="C82" s="141"/>
      <c r="D82" s="142"/>
      <c r="E82" s="150"/>
      <c r="F82" s="154"/>
    </row>
    <row r="83" customHeight="1" spans="1:6">
      <c r="A83" s="134" t="str">
        <f t="shared" si="1"/>
        <v/>
      </c>
      <c r="B83" s="153"/>
      <c r="C83" s="141"/>
      <c r="D83" s="142"/>
      <c r="E83" s="143"/>
      <c r="F83" s="154"/>
    </row>
    <row r="84" customHeight="1" spans="1:6">
      <c r="A84" s="134" t="str">
        <f t="shared" si="1"/>
        <v/>
      </c>
      <c r="B84" s="153"/>
      <c r="C84" s="141"/>
      <c r="D84" s="142"/>
      <c r="E84" s="143"/>
      <c r="F84" s="154"/>
    </row>
    <row r="85" customHeight="1" spans="1:6">
      <c r="A85" s="134" t="str">
        <f t="shared" si="1"/>
        <v/>
      </c>
      <c r="B85" s="153"/>
      <c r="C85" s="131"/>
      <c r="D85" s="132"/>
      <c r="E85" s="148"/>
      <c r="F85" s="154"/>
    </row>
    <row r="86" customHeight="1" spans="1:6">
      <c r="A86" s="134" t="str">
        <f t="shared" si="1"/>
        <v/>
      </c>
      <c r="B86" s="153"/>
      <c r="C86" s="141"/>
      <c r="D86" s="156"/>
      <c r="E86" s="150"/>
      <c r="F86" s="154"/>
    </row>
    <row r="87" customHeight="1" spans="1:6">
      <c r="A87" s="134" t="str">
        <f t="shared" si="1"/>
        <v/>
      </c>
      <c r="B87" s="153"/>
      <c r="C87" s="141"/>
      <c r="D87" s="156"/>
      <c r="E87" s="143"/>
      <c r="F87" s="154"/>
    </row>
    <row r="88" customHeight="1" spans="1:6">
      <c r="A88" s="134" t="str">
        <f t="shared" si="1"/>
        <v/>
      </c>
      <c r="B88" s="153"/>
      <c r="C88" s="141"/>
      <c r="D88" s="157"/>
      <c r="E88" s="145"/>
      <c r="F88" s="154"/>
    </row>
    <row r="89" customHeight="1" spans="1:6">
      <c r="A89" s="134" t="str">
        <f t="shared" si="1"/>
        <v/>
      </c>
      <c r="B89" s="153"/>
      <c r="C89" s="131"/>
      <c r="D89" s="132"/>
      <c r="E89" s="148"/>
      <c r="F89" s="154"/>
    </row>
    <row r="90" customHeight="1" spans="1:6">
      <c r="A90" s="134" t="str">
        <f t="shared" si="1"/>
        <v/>
      </c>
      <c r="B90" s="153"/>
      <c r="C90" s="141"/>
      <c r="D90" s="156"/>
      <c r="E90" s="138"/>
      <c r="F90" s="158"/>
    </row>
    <row r="91" customHeight="1" spans="1:6">
      <c r="A91" s="134" t="str">
        <f t="shared" si="1"/>
        <v/>
      </c>
      <c r="B91" s="153"/>
      <c r="C91" s="141"/>
      <c r="D91" s="156"/>
      <c r="E91" s="138"/>
      <c r="F91" s="158"/>
    </row>
    <row r="92" customHeight="1" spans="1:6">
      <c r="A92" s="134" t="str">
        <f t="shared" si="1"/>
        <v/>
      </c>
      <c r="B92" s="153"/>
      <c r="C92" s="141"/>
      <c r="D92" s="156"/>
      <c r="E92" s="143"/>
      <c r="F92" s="158"/>
    </row>
    <row r="93" customHeight="1" spans="1:6">
      <c r="A93" s="134" t="str">
        <f t="shared" si="1"/>
        <v/>
      </c>
      <c r="B93" s="153"/>
      <c r="C93" s="141"/>
      <c r="D93" s="156"/>
      <c r="E93" s="143"/>
      <c r="F93" s="158"/>
    </row>
    <row r="94" customHeight="1" spans="1:6">
      <c r="A94" s="134" t="str">
        <f t="shared" si="1"/>
        <v/>
      </c>
      <c r="B94" s="153"/>
      <c r="C94" s="131"/>
      <c r="D94" s="132"/>
      <c r="E94" s="148"/>
      <c r="F94" s="158"/>
    </row>
    <row r="95" customHeight="1" spans="1:6">
      <c r="A95" s="134" t="str">
        <f t="shared" si="1"/>
        <v/>
      </c>
      <c r="B95" s="153"/>
      <c r="C95" s="131"/>
      <c r="D95" s="132"/>
      <c r="E95" s="148"/>
      <c r="F95" s="158"/>
    </row>
    <row r="96" customHeight="1" spans="1:6">
      <c r="A96" s="134" t="str">
        <f t="shared" si="1"/>
        <v/>
      </c>
      <c r="B96" s="153"/>
      <c r="C96" s="131"/>
      <c r="D96" s="132"/>
      <c r="E96" s="148"/>
      <c r="F96" s="158"/>
    </row>
    <row r="97" customHeight="1" spans="1:6">
      <c r="A97" s="134" t="str">
        <f t="shared" ref="A97:A128" si="2">IF(B97&lt;&gt;"",ROW()-2,"")</f>
        <v/>
      </c>
      <c r="B97" s="153"/>
      <c r="C97" s="141"/>
      <c r="D97" s="156"/>
      <c r="E97" s="138"/>
      <c r="F97" s="158"/>
    </row>
    <row r="98" customHeight="1" spans="1:6">
      <c r="A98" s="134" t="str">
        <f t="shared" si="2"/>
        <v/>
      </c>
      <c r="B98" s="153"/>
      <c r="C98" s="141"/>
      <c r="D98" s="156"/>
      <c r="E98" s="143"/>
      <c r="F98" s="158"/>
    </row>
    <row r="99" customHeight="1" spans="1:6">
      <c r="A99" s="134" t="str">
        <f t="shared" si="2"/>
        <v/>
      </c>
      <c r="B99" s="153"/>
      <c r="C99" s="131"/>
      <c r="D99" s="132"/>
      <c r="E99" s="148"/>
      <c r="F99" s="158"/>
    </row>
    <row r="100" customHeight="1" spans="1:6">
      <c r="A100" s="134" t="str">
        <f t="shared" si="2"/>
        <v/>
      </c>
      <c r="B100" s="153"/>
      <c r="C100" s="141"/>
      <c r="D100" s="156"/>
      <c r="E100" s="150"/>
      <c r="F100" s="158"/>
    </row>
    <row r="101" customHeight="1" spans="1:6">
      <c r="A101" s="134" t="str">
        <f t="shared" si="2"/>
        <v/>
      </c>
      <c r="B101" s="153"/>
      <c r="C101" s="141"/>
      <c r="D101" s="159"/>
      <c r="E101" s="145"/>
      <c r="F101" s="158"/>
    </row>
    <row r="102" customHeight="1" spans="1:6">
      <c r="A102" s="134" t="str">
        <f t="shared" si="2"/>
        <v/>
      </c>
      <c r="B102" s="153"/>
      <c r="C102" s="131"/>
      <c r="D102" s="132"/>
      <c r="E102" s="148"/>
      <c r="F102" s="158"/>
    </row>
    <row r="103" customHeight="1" spans="1:6">
      <c r="A103" s="134" t="str">
        <f t="shared" si="2"/>
        <v/>
      </c>
      <c r="B103" s="153"/>
      <c r="C103" s="141"/>
      <c r="D103" s="156"/>
      <c r="E103" s="138"/>
      <c r="F103" s="158"/>
    </row>
    <row r="104" customHeight="1" spans="1:6">
      <c r="A104" s="134" t="str">
        <f t="shared" si="2"/>
        <v/>
      </c>
      <c r="B104" s="153"/>
      <c r="C104" s="141"/>
      <c r="D104" s="156"/>
      <c r="E104" s="150"/>
      <c r="F104" s="158"/>
    </row>
    <row r="105" customHeight="1" spans="1:6">
      <c r="A105" s="134" t="str">
        <f t="shared" si="2"/>
        <v/>
      </c>
      <c r="B105" s="153"/>
      <c r="C105" s="141"/>
      <c r="D105" s="156"/>
      <c r="E105" s="143"/>
      <c r="F105" s="158"/>
    </row>
    <row r="106" customHeight="1" spans="1:6">
      <c r="A106" s="134" t="str">
        <f t="shared" si="2"/>
        <v/>
      </c>
      <c r="B106" s="153"/>
      <c r="C106" s="141"/>
      <c r="D106" s="160"/>
      <c r="E106" s="145"/>
      <c r="F106" s="158"/>
    </row>
    <row r="107" customHeight="1" spans="1:6">
      <c r="A107" s="134" t="str">
        <f t="shared" si="2"/>
        <v/>
      </c>
      <c r="B107" s="153"/>
      <c r="C107" s="131"/>
      <c r="D107" s="132"/>
      <c r="E107" s="148"/>
      <c r="F107" s="158"/>
    </row>
    <row r="108" customHeight="1" spans="1:6">
      <c r="A108" s="134" t="str">
        <f t="shared" si="2"/>
        <v/>
      </c>
      <c r="B108" s="153"/>
      <c r="C108" s="131"/>
      <c r="D108" s="132"/>
      <c r="E108" s="148"/>
      <c r="F108" s="158"/>
    </row>
    <row r="109" customHeight="1" spans="1:6">
      <c r="A109" s="134" t="str">
        <f t="shared" si="2"/>
        <v/>
      </c>
      <c r="B109" s="153"/>
      <c r="C109" s="131"/>
      <c r="D109" s="132"/>
      <c r="E109" s="148"/>
      <c r="F109" s="158"/>
    </row>
    <row r="110" customHeight="1" spans="1:6">
      <c r="A110" s="134" t="str">
        <f t="shared" si="2"/>
        <v/>
      </c>
      <c r="B110" s="153"/>
      <c r="C110" s="141"/>
      <c r="D110" s="156"/>
      <c r="E110" s="150"/>
      <c r="F110" s="158"/>
    </row>
    <row r="111" customHeight="1" spans="1:6">
      <c r="A111" s="134" t="str">
        <f t="shared" si="2"/>
        <v/>
      </c>
      <c r="B111" s="153"/>
      <c r="C111" s="131"/>
      <c r="D111" s="132"/>
      <c r="E111" s="148"/>
      <c r="F111" s="158"/>
    </row>
    <row r="112" customHeight="1" spans="1:6">
      <c r="A112" s="134" t="str">
        <f t="shared" si="2"/>
        <v/>
      </c>
      <c r="B112" s="155"/>
      <c r="C112" s="131"/>
      <c r="D112" s="132"/>
      <c r="E112" s="148"/>
      <c r="F112" s="158"/>
    </row>
    <row r="113" customHeight="1" spans="1:6">
      <c r="A113" s="134" t="str">
        <f t="shared" si="2"/>
        <v/>
      </c>
      <c r="B113" s="155"/>
      <c r="C113" s="131"/>
      <c r="D113" s="132"/>
      <c r="E113" s="148"/>
      <c r="F113" s="158"/>
    </row>
    <row r="114" customHeight="1" spans="1:6">
      <c r="A114" s="134" t="str">
        <f t="shared" si="2"/>
        <v/>
      </c>
      <c r="B114" s="153"/>
      <c r="C114" s="141"/>
      <c r="D114" s="156"/>
      <c r="E114" s="138"/>
      <c r="F114" s="158"/>
    </row>
    <row r="115" customHeight="1" spans="1:6">
      <c r="A115" s="134" t="str">
        <f t="shared" si="2"/>
        <v/>
      </c>
      <c r="B115" s="153"/>
      <c r="C115" s="141"/>
      <c r="D115" s="156"/>
      <c r="E115" s="161"/>
      <c r="F115" s="158"/>
    </row>
    <row r="116" customHeight="1" spans="1:6">
      <c r="A116" s="134" t="str">
        <f t="shared" si="2"/>
        <v/>
      </c>
      <c r="B116" s="153"/>
      <c r="C116" s="141"/>
      <c r="D116" s="156"/>
      <c r="E116" s="143"/>
      <c r="F116" s="158"/>
    </row>
    <row r="117" customHeight="1" spans="1:6">
      <c r="A117" s="134" t="str">
        <f t="shared" si="2"/>
        <v/>
      </c>
      <c r="B117" s="153"/>
      <c r="C117" s="141"/>
      <c r="D117" s="156"/>
      <c r="E117" s="145"/>
      <c r="F117" s="158"/>
    </row>
    <row r="118" customHeight="1" spans="1:6">
      <c r="A118" s="134" t="str">
        <f t="shared" si="2"/>
        <v/>
      </c>
      <c r="B118" s="153"/>
      <c r="C118" s="131"/>
      <c r="D118" s="132"/>
      <c r="E118" s="148"/>
      <c r="F118" s="158"/>
    </row>
    <row r="119" customHeight="1" spans="1:6">
      <c r="A119" s="134" t="str">
        <f t="shared" si="2"/>
        <v/>
      </c>
      <c r="B119" s="153"/>
      <c r="C119" s="141"/>
      <c r="D119" s="156"/>
      <c r="E119" s="138"/>
      <c r="F119" s="158"/>
    </row>
    <row r="120" customHeight="1" spans="1:6">
      <c r="A120" s="134" t="str">
        <f t="shared" si="2"/>
        <v/>
      </c>
      <c r="B120" s="153"/>
      <c r="C120" s="141"/>
      <c r="D120" s="156"/>
      <c r="E120" s="143"/>
      <c r="F120" s="158"/>
    </row>
    <row r="121" customHeight="1" spans="1:6">
      <c r="A121" s="134" t="str">
        <f t="shared" si="2"/>
        <v/>
      </c>
      <c r="B121" s="153"/>
      <c r="C121" s="131"/>
      <c r="D121" s="132"/>
      <c r="E121" s="148"/>
      <c r="F121" s="158"/>
    </row>
    <row r="122" customHeight="1" spans="1:6">
      <c r="A122" s="134" t="str">
        <f t="shared" si="2"/>
        <v/>
      </c>
      <c r="B122" s="153"/>
      <c r="C122" s="141"/>
      <c r="D122" s="156"/>
      <c r="E122" s="138"/>
      <c r="F122" s="158"/>
    </row>
    <row r="123" customHeight="1" spans="1:6">
      <c r="A123" s="134" t="str">
        <f t="shared" si="2"/>
        <v/>
      </c>
      <c r="B123" s="153"/>
      <c r="C123" s="141"/>
      <c r="D123" s="156"/>
      <c r="E123" s="150"/>
      <c r="F123" s="158"/>
    </row>
    <row r="124" customHeight="1" spans="1:6">
      <c r="A124" s="134" t="str">
        <f t="shared" si="2"/>
        <v/>
      </c>
      <c r="B124" s="153"/>
      <c r="C124" s="141"/>
      <c r="D124" s="156"/>
      <c r="E124" s="143"/>
      <c r="F124" s="158"/>
    </row>
    <row r="125" customHeight="1" spans="1:6">
      <c r="A125" s="134" t="str">
        <f t="shared" si="2"/>
        <v/>
      </c>
      <c r="B125" s="153"/>
      <c r="C125" s="141"/>
      <c r="D125" s="162"/>
      <c r="E125" s="145"/>
      <c r="F125" s="158"/>
    </row>
    <row r="126" customHeight="1" spans="1:6">
      <c r="A126" s="134" t="str">
        <f t="shared" si="2"/>
        <v/>
      </c>
      <c r="B126" s="153"/>
      <c r="C126" s="131"/>
      <c r="D126" s="132"/>
      <c r="E126" s="148"/>
      <c r="F126" s="158"/>
    </row>
    <row r="127" customHeight="1" spans="1:6">
      <c r="A127" s="134" t="str">
        <f t="shared" si="2"/>
        <v/>
      </c>
      <c r="B127" s="153"/>
      <c r="C127" s="131"/>
      <c r="D127" s="132"/>
      <c r="E127" s="148"/>
      <c r="F127" s="158"/>
    </row>
    <row r="128" customHeight="1" spans="1:6">
      <c r="A128" s="134" t="str">
        <f t="shared" si="2"/>
        <v/>
      </c>
      <c r="B128" s="153"/>
      <c r="C128" s="131"/>
      <c r="D128" s="132"/>
      <c r="E128" s="148"/>
      <c r="F128" s="158"/>
    </row>
    <row r="129" customHeight="1" spans="1:6">
      <c r="A129" s="134" t="str">
        <f t="shared" ref="A129:A150" si="3">IF(B129&lt;&gt;"",ROW()-2,"")</f>
        <v/>
      </c>
      <c r="B129" s="153"/>
      <c r="C129" s="141"/>
      <c r="D129" s="156"/>
      <c r="E129" s="138"/>
      <c r="F129" s="158"/>
    </row>
    <row r="130" customHeight="1" spans="1:6">
      <c r="A130" s="134" t="str">
        <f t="shared" si="3"/>
        <v/>
      </c>
      <c r="B130" s="153"/>
      <c r="C130" s="141"/>
      <c r="D130" s="156"/>
      <c r="E130" s="143"/>
      <c r="F130" s="158"/>
    </row>
    <row r="131" customHeight="1" spans="1:6">
      <c r="A131" s="134" t="str">
        <f t="shared" si="3"/>
        <v/>
      </c>
      <c r="B131" s="153"/>
      <c r="C131" s="131"/>
      <c r="D131" s="132"/>
      <c r="E131" s="148"/>
      <c r="F131" s="158"/>
    </row>
    <row r="132" customHeight="1" spans="1:6">
      <c r="A132" s="134" t="str">
        <f t="shared" si="3"/>
        <v/>
      </c>
      <c r="B132" s="153"/>
      <c r="C132" s="131"/>
      <c r="D132" s="132"/>
      <c r="E132" s="148"/>
      <c r="F132" s="158"/>
    </row>
    <row r="133" customHeight="1" spans="1:6">
      <c r="A133" s="134" t="str">
        <f t="shared" si="3"/>
        <v/>
      </c>
      <c r="B133" s="153"/>
      <c r="C133" s="131"/>
      <c r="D133" s="132"/>
      <c r="E133" s="148"/>
      <c r="F133" s="158"/>
    </row>
    <row r="134" customHeight="1" spans="1:6">
      <c r="A134" s="134" t="str">
        <f t="shared" si="3"/>
        <v/>
      </c>
      <c r="B134" s="153"/>
      <c r="C134" s="141"/>
      <c r="D134" s="156"/>
      <c r="E134" s="150"/>
      <c r="F134" s="158"/>
    </row>
    <row r="135" customHeight="1" spans="1:6">
      <c r="A135" s="134" t="str">
        <f t="shared" si="3"/>
        <v/>
      </c>
      <c r="B135" s="153"/>
      <c r="C135" s="141"/>
      <c r="D135" s="163"/>
      <c r="E135" s="145"/>
      <c r="F135" s="158"/>
    </row>
    <row r="136" customHeight="1" spans="1:6">
      <c r="A136" s="134" t="str">
        <f t="shared" si="3"/>
        <v/>
      </c>
      <c r="B136" s="153"/>
      <c r="C136" s="131"/>
      <c r="D136" s="132"/>
      <c r="E136" s="148"/>
      <c r="F136" s="158"/>
    </row>
    <row r="137" customHeight="1" spans="1:6">
      <c r="A137" s="134" t="str">
        <f t="shared" si="3"/>
        <v/>
      </c>
      <c r="B137" s="153"/>
      <c r="C137" s="141"/>
      <c r="D137" s="156"/>
      <c r="E137" s="138"/>
      <c r="F137" s="158"/>
    </row>
    <row r="138" customHeight="1" spans="1:6">
      <c r="A138" s="134" t="str">
        <f t="shared" si="3"/>
        <v/>
      </c>
      <c r="B138" s="153"/>
      <c r="C138" s="141"/>
      <c r="D138" s="156"/>
      <c r="E138" s="150"/>
      <c r="F138" s="158"/>
    </row>
    <row r="139" customHeight="1" spans="1:6">
      <c r="A139" s="134" t="str">
        <f t="shared" si="3"/>
        <v/>
      </c>
      <c r="B139" s="153"/>
      <c r="C139" s="141"/>
      <c r="D139" s="156"/>
      <c r="E139" s="143"/>
      <c r="F139" s="158"/>
    </row>
    <row r="140" customHeight="1" spans="1:6">
      <c r="A140" s="134" t="str">
        <f t="shared" si="3"/>
        <v/>
      </c>
      <c r="B140" s="153"/>
      <c r="C140" s="141"/>
      <c r="D140" s="164"/>
      <c r="E140" s="145"/>
      <c r="F140" s="158"/>
    </row>
    <row r="141" customHeight="1" spans="1:6">
      <c r="A141" s="134" t="str">
        <f t="shared" si="3"/>
        <v/>
      </c>
      <c r="B141" s="153"/>
      <c r="C141" s="141"/>
      <c r="D141" s="156"/>
      <c r="E141" s="143"/>
      <c r="F141" s="158"/>
    </row>
    <row r="142" customHeight="1" spans="1:6">
      <c r="A142" s="134" t="str">
        <f t="shared" si="3"/>
        <v/>
      </c>
      <c r="B142" s="153"/>
      <c r="C142" s="131"/>
      <c r="D142" s="132"/>
      <c r="E142" s="148"/>
      <c r="F142" s="158"/>
    </row>
    <row r="143" customHeight="1" spans="1:6">
      <c r="A143" s="134" t="str">
        <f t="shared" si="3"/>
        <v/>
      </c>
      <c r="B143" s="165"/>
      <c r="C143" s="141"/>
      <c r="D143" s="156"/>
      <c r="E143" s="138"/>
      <c r="F143" s="158"/>
    </row>
    <row r="144" customHeight="1" spans="1:6">
      <c r="A144" s="134" t="str">
        <f t="shared" si="3"/>
        <v/>
      </c>
      <c r="B144" s="165"/>
      <c r="C144" s="141"/>
      <c r="D144" s="156"/>
      <c r="E144" s="138"/>
      <c r="F144" s="158"/>
    </row>
    <row r="145" customHeight="1" spans="1:6">
      <c r="A145" s="134" t="str">
        <f t="shared" si="3"/>
        <v/>
      </c>
      <c r="B145" s="165"/>
      <c r="C145" s="141"/>
      <c r="D145" s="156"/>
      <c r="E145" s="143"/>
      <c r="F145" s="158"/>
    </row>
    <row r="146" customHeight="1" spans="1:6">
      <c r="A146" s="134" t="str">
        <f t="shared" si="3"/>
        <v/>
      </c>
      <c r="B146" s="165"/>
      <c r="C146" s="141"/>
      <c r="D146" s="156"/>
      <c r="E146" s="143"/>
      <c r="F146" s="158"/>
    </row>
    <row r="147" customHeight="1" spans="1:6">
      <c r="A147" s="134" t="str">
        <f t="shared" si="3"/>
        <v/>
      </c>
      <c r="B147" s="165"/>
      <c r="C147" s="131"/>
      <c r="D147" s="132"/>
      <c r="E147" s="148"/>
      <c r="F147" s="158"/>
    </row>
    <row r="148" customHeight="1" spans="1:6">
      <c r="A148" s="134" t="str">
        <f t="shared" si="3"/>
        <v/>
      </c>
      <c r="B148" s="153"/>
      <c r="C148" s="141"/>
      <c r="D148" s="156"/>
      <c r="E148" s="138"/>
      <c r="F148" s="158"/>
    </row>
    <row r="149" customHeight="1" spans="1:6">
      <c r="A149" s="134" t="str">
        <f t="shared" si="3"/>
        <v/>
      </c>
      <c r="B149" s="153"/>
      <c r="C149" s="141"/>
      <c r="D149" s="156"/>
      <c r="E149" s="143"/>
      <c r="F149" s="158"/>
    </row>
    <row r="150" customHeight="1" spans="1:6">
      <c r="A150" s="134" t="str">
        <f t="shared" si="3"/>
        <v/>
      </c>
      <c r="B150" s="153"/>
      <c r="C150" s="131"/>
      <c r="D150" s="132"/>
      <c r="E150" s="148"/>
      <c r="F150" s="158"/>
    </row>
  </sheetData>
  <autoFilter xmlns:etc="http://www.wps.cn/officeDocument/2017/etCustomData" ref="A2:XFD150" etc:filterBottomFollowUsedRange="0">
    <sortState ref="2:150">
      <sortCondition ref="B2"/>
    </sortState>
    <extLst/>
  </autoFilter>
  <mergeCells count="34">
    <mergeCell ref="B3:B4"/>
    <mergeCell ref="B5:B6"/>
    <mergeCell ref="B7:B8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F3:F34"/>
    <mergeCell ref="F35:F68"/>
  </mergeCells>
  <printOptions horizontalCentered="1"/>
  <pageMargins left="0.751388888888889" right="0.751388888888889" top="0.393055555555556" bottom="0.236111111111111" header="0.432638888888889" footer="0.314583333333333"/>
  <pageSetup paperSize="9" scale="14" orientation="portrait" horizontalDpi="60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V258"/>
  <sheetViews>
    <sheetView workbookViewId="0">
      <selection activeCell="D13" sqref="D13"/>
    </sheetView>
  </sheetViews>
  <sheetFormatPr defaultColWidth="9" defaultRowHeight="18" customHeight="1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5.625" style="110"/>
    <col min="9" max="9" width="13.5" style="110"/>
    <col min="10" max="10" width="10.125" style="110"/>
    <col min="11" max="11" width="11.75" style="110"/>
    <col min="12" max="12" width="5.625" style="110"/>
    <col min="13" max="13" width="9.375" style="110"/>
    <col min="14" max="21" width="9.375" style="71"/>
    <col min="22" max="22" width="5.125" style="71"/>
    <col min="23" max="16383" width="9" style="71"/>
  </cols>
  <sheetData>
    <row r="1" ht="36.75" customHeight="1" spans="1:9">
      <c r="A1" s="73" t="s">
        <v>167</v>
      </c>
      <c r="B1" s="74"/>
      <c r="C1" s="74"/>
      <c r="D1" s="74"/>
      <c r="E1" s="75"/>
      <c r="F1" s="76">
        <f>分析总表!G1</f>
        <v>45798</v>
      </c>
      <c r="H1" s="111" t="s">
        <v>168</v>
      </c>
      <c r="I1" s="111" t="s">
        <v>169</v>
      </c>
    </row>
    <row r="2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111">
        <f>SUM(D3:D100)</f>
        <v>554</v>
      </c>
      <c r="I2" s="111">
        <f>COUNTIF(分析总表!B3:B189,"豆腐")</f>
        <v>4</v>
      </c>
    </row>
    <row r="3" ht="30" customHeight="1" spans="1:6">
      <c r="A3" s="78">
        <v>1</v>
      </c>
      <c r="B3" s="81" t="str" cm="1">
        <f t="array" ref="B3:F14">_xlfn._xlws.SORT(_xlfn._xlws.FILTER(分析总表!C3:G672,分析总表!B3:B672=LEFT(A1,2)))</f>
        <v>老豆腐</v>
      </c>
      <c r="C3" s="81" t="str">
        <v>斤</v>
      </c>
      <c r="D3" s="82">
        <v>70</v>
      </c>
      <c r="E3" s="83">
        <v>0</v>
      </c>
      <c r="F3" s="78" t="str">
        <v>港澳楼1</v>
      </c>
    </row>
    <row r="4" ht="30" customHeight="1" spans="1:6">
      <c r="A4" s="78">
        <v>2</v>
      </c>
      <c r="B4" s="81" t="str">
        <v>卤豆腐丝</v>
      </c>
      <c r="C4" s="81" t="str">
        <v>斤</v>
      </c>
      <c r="D4" s="82">
        <v>10</v>
      </c>
      <c r="E4" s="83">
        <v>0</v>
      </c>
      <c r="F4" s="78" t="str">
        <v>勤务营食堂</v>
      </c>
    </row>
    <row r="5" ht="30" customHeight="1" spans="1:6">
      <c r="A5" s="78">
        <v>3</v>
      </c>
      <c r="B5" s="81" t="str">
        <v>嫩豆腐</v>
      </c>
      <c r="C5" s="81" t="str">
        <v>斤</v>
      </c>
      <c r="D5" s="82">
        <v>100</v>
      </c>
      <c r="E5" s="83">
        <v>0</v>
      </c>
      <c r="F5" s="78" t="str">
        <v>红岭综合训练场</v>
      </c>
    </row>
    <row r="6" ht="30" customHeight="1" spans="1:6">
      <c r="A6" s="78">
        <v>4</v>
      </c>
      <c r="B6" s="81" t="str">
        <v>千张</v>
      </c>
      <c r="C6" s="81" t="str">
        <v>斤</v>
      </c>
      <c r="D6" s="82">
        <v>4</v>
      </c>
      <c r="E6" s="83">
        <v>0</v>
      </c>
      <c r="F6" s="78" t="str">
        <v>机关食堂</v>
      </c>
    </row>
    <row r="7" ht="30" customHeight="1" spans="1:22">
      <c r="A7" s="78">
        <v>5</v>
      </c>
      <c r="B7" s="81" t="str">
        <v>千张</v>
      </c>
      <c r="C7" s="81" t="str">
        <v>斤</v>
      </c>
      <c r="D7" s="82">
        <v>9</v>
      </c>
      <c r="E7" s="83" t="str">
        <v>丝</v>
      </c>
      <c r="F7" s="78" t="str">
        <v>特院幼儿园</v>
      </c>
      <c r="M7"/>
      <c r="N7"/>
      <c r="O7"/>
      <c r="P7"/>
      <c r="Q7"/>
      <c r="R7"/>
      <c r="S7"/>
      <c r="T7"/>
      <c r="U7"/>
      <c r="V7"/>
    </row>
    <row r="8" ht="30" customHeight="1" spans="1:22">
      <c r="A8" s="78">
        <v>6</v>
      </c>
      <c r="B8" s="81" t="str">
        <v>素鸡</v>
      </c>
      <c r="C8" s="81" t="str">
        <v>斤</v>
      </c>
      <c r="D8" s="82">
        <v>10</v>
      </c>
      <c r="E8" s="83">
        <v>0</v>
      </c>
      <c r="F8" s="78" t="str">
        <v>勤务营食堂</v>
      </c>
      <c r="M8"/>
      <c r="N8"/>
      <c r="O8"/>
      <c r="P8"/>
      <c r="Q8"/>
      <c r="R8"/>
      <c r="S8"/>
      <c r="T8"/>
      <c r="U8"/>
      <c r="V8"/>
    </row>
    <row r="9" ht="30" customHeight="1" spans="1:22">
      <c r="A9" s="78">
        <v>7</v>
      </c>
      <c r="B9" s="81" t="str">
        <v>五香干</v>
      </c>
      <c r="C9" s="81" t="str">
        <v>斤</v>
      </c>
      <c r="D9" s="82">
        <v>44</v>
      </c>
      <c r="E9" s="83">
        <v>0</v>
      </c>
      <c r="F9" s="78" t="str">
        <v>大正学员五大队</v>
      </c>
      <c r="H9" s="112"/>
      <c r="I9" s="112"/>
      <c r="J9" s="112"/>
      <c r="K9" s="112"/>
      <c r="L9" s="115"/>
      <c r="M9"/>
      <c r="N9"/>
      <c r="O9"/>
      <c r="P9"/>
      <c r="Q9"/>
      <c r="R9"/>
      <c r="S9"/>
      <c r="T9"/>
      <c r="U9"/>
      <c r="V9"/>
    </row>
    <row r="10" ht="30" customHeight="1" spans="1:22">
      <c r="A10" s="78">
        <v>8</v>
      </c>
      <c r="B10" s="81" t="str">
        <v>五香干</v>
      </c>
      <c r="C10" s="81" t="str">
        <v>斤</v>
      </c>
      <c r="D10" s="82">
        <v>97</v>
      </c>
      <c r="E10" s="83">
        <v>0</v>
      </c>
      <c r="F10" s="78" t="str">
        <v>大正食堂</v>
      </c>
      <c r="H10" s="113"/>
      <c r="I10" s="113"/>
      <c r="J10" s="112"/>
      <c r="K10" s="113"/>
      <c r="L10" s="115"/>
      <c r="M10"/>
      <c r="N10"/>
      <c r="O10"/>
      <c r="P10"/>
      <c r="Q10"/>
      <c r="R10"/>
      <c r="S10"/>
      <c r="T10"/>
      <c r="U10"/>
      <c r="V10"/>
    </row>
    <row r="11" ht="30" customHeight="1" spans="1:22">
      <c r="A11" s="78">
        <v>9</v>
      </c>
      <c r="B11" s="81" t="str">
        <v>五香干</v>
      </c>
      <c r="C11" s="81" t="str">
        <v>斤</v>
      </c>
      <c r="D11" s="82">
        <v>45</v>
      </c>
      <c r="E11" s="83">
        <v>0</v>
      </c>
      <c r="F11" s="78" t="str">
        <v>奇峰西区七大队</v>
      </c>
      <c r="H11" s="114"/>
      <c r="I11" s="116"/>
      <c r="J11" s="116"/>
      <c r="K11" s="116"/>
      <c r="L11" s="115"/>
      <c r="M11"/>
      <c r="N11"/>
      <c r="O11"/>
      <c r="P11"/>
      <c r="Q11"/>
      <c r="R11"/>
      <c r="S11"/>
      <c r="T11"/>
      <c r="U11"/>
      <c r="V11"/>
    </row>
    <row r="12" ht="30" customHeight="1" spans="1:22">
      <c r="A12" s="78">
        <v>10</v>
      </c>
      <c r="B12" s="81" t="str">
        <v>五香干</v>
      </c>
      <c r="C12" s="81" t="str">
        <v>斤</v>
      </c>
      <c r="D12" s="82">
        <v>25</v>
      </c>
      <c r="E12" s="83">
        <v>0</v>
      </c>
      <c r="F12" s="78" t="str">
        <v>学员七大队（五通驻训）</v>
      </c>
      <c r="H12" s="112"/>
      <c r="I12" s="112"/>
      <c r="J12" s="112"/>
      <c r="K12" s="112"/>
      <c r="L12" s="115"/>
      <c r="M12"/>
      <c r="N12"/>
      <c r="O12"/>
      <c r="P12"/>
      <c r="Q12"/>
      <c r="R12"/>
      <c r="S12"/>
      <c r="T12"/>
      <c r="U12"/>
      <c r="V12"/>
    </row>
    <row r="13" ht="30" customHeight="1" spans="1:22">
      <c r="A13" s="78">
        <v>11</v>
      </c>
      <c r="B13" s="81" t="str">
        <v>五香干</v>
      </c>
      <c r="C13" s="81" t="str">
        <v>斤</v>
      </c>
      <c r="D13" s="82">
        <v>70</v>
      </c>
      <c r="E13" s="83">
        <v>0</v>
      </c>
      <c r="F13" s="78" t="str">
        <v>秀峰本部</v>
      </c>
      <c r="H13" s="113"/>
      <c r="I13" s="113"/>
      <c r="J13" s="112"/>
      <c r="K13" s="113"/>
      <c r="L13" s="115"/>
      <c r="M13"/>
      <c r="N13"/>
      <c r="O13"/>
      <c r="P13"/>
      <c r="Q13"/>
      <c r="R13"/>
      <c r="S13"/>
      <c r="T13"/>
      <c r="U13"/>
      <c r="V13"/>
    </row>
    <row r="14" ht="30" customHeight="1" spans="1:22">
      <c r="A14" s="78">
        <v>12</v>
      </c>
      <c r="B14" s="81" t="str">
        <v>油豆腐</v>
      </c>
      <c r="C14" s="81" t="str">
        <v>斤</v>
      </c>
      <c r="D14" s="82">
        <v>70</v>
      </c>
      <c r="E14" s="83">
        <v>0</v>
      </c>
      <c r="F14" s="78" t="str">
        <v>机关食堂</v>
      </c>
      <c r="H14" s="112"/>
      <c r="I14" s="113"/>
      <c r="J14" s="113"/>
      <c r="K14" s="113"/>
      <c r="L14" s="115"/>
      <c r="M14"/>
      <c r="N14"/>
      <c r="O14"/>
      <c r="P14"/>
      <c r="Q14"/>
      <c r="R14"/>
      <c r="S14"/>
      <c r="T14"/>
      <c r="U14"/>
      <c r="V14"/>
    </row>
    <row r="15" ht="30" customHeight="1" spans="1:22">
      <c r="A15" s="78">
        <v>13</v>
      </c>
      <c r="B15" s="81"/>
      <c r="C15" s="81"/>
      <c r="D15" s="82"/>
      <c r="E15" s="83"/>
      <c r="F15" s="78"/>
      <c r="H15" s="112"/>
      <c r="I15" s="113"/>
      <c r="J15" s="113"/>
      <c r="K15" s="113"/>
      <c r="L15" s="115"/>
      <c r="M15"/>
      <c r="N15"/>
      <c r="O15"/>
      <c r="P15"/>
      <c r="Q15"/>
      <c r="R15"/>
      <c r="S15"/>
      <c r="T15"/>
      <c r="U15"/>
      <c r="V15"/>
    </row>
    <row r="16" ht="30" customHeight="1" spans="1:22">
      <c r="A16" s="78">
        <v>14</v>
      </c>
      <c r="B16" s="81"/>
      <c r="C16" s="81"/>
      <c r="D16" s="82"/>
      <c r="E16" s="83"/>
      <c r="F16" s="7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ht="30" customHeight="1" spans="1:22">
      <c r="A17" s="78">
        <v>15</v>
      </c>
      <c r="B17" s="81"/>
      <c r="C17" s="81"/>
      <c r="D17" s="82"/>
      <c r="E17" s="83"/>
      <c r="F17" s="7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ht="30" customHeight="1" spans="1:22">
      <c r="A18" s="78">
        <v>16</v>
      </c>
      <c r="B18" s="81"/>
      <c r="C18" s="81"/>
      <c r="D18" s="82"/>
      <c r="E18" s="83"/>
      <c r="F18" s="7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ht="30" customHeight="1" spans="1:22">
      <c r="A19" s="78">
        <v>17</v>
      </c>
      <c r="B19" s="81"/>
      <c r="C19" s="81"/>
      <c r="D19" s="82"/>
      <c r="E19" s="83"/>
      <c r="F19" s="7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30" customHeight="1" spans="1:22">
      <c r="A20" s="78">
        <v>18</v>
      </c>
      <c r="B20" s="81"/>
      <c r="C20" s="81"/>
      <c r="D20" s="82"/>
      <c r="E20" s="83"/>
      <c r="F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30" customHeight="1" spans="1:22">
      <c r="A21" s="78">
        <v>19</v>
      </c>
      <c r="B21" s="78"/>
      <c r="C21" s="78"/>
      <c r="D21" s="82"/>
      <c r="E21" s="83"/>
      <c r="F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30" customHeight="1" spans="1:18">
      <c r="A22" s="78">
        <v>20</v>
      </c>
      <c r="B22" s="78"/>
      <c r="C22" s="78"/>
      <c r="D22" s="82"/>
      <c r="E22" s="83"/>
      <c r="F22" s="78"/>
      <c r="H22"/>
      <c r="I22"/>
      <c r="J22"/>
      <c r="K22"/>
      <c r="L22"/>
      <c r="M22"/>
      <c r="N22"/>
      <c r="O22"/>
      <c r="P22"/>
      <c r="Q22"/>
      <c r="R22"/>
    </row>
    <row r="23" ht="30" customHeight="1" spans="1:18">
      <c r="A23" s="78">
        <v>21</v>
      </c>
      <c r="B23" s="78"/>
      <c r="C23" s="78"/>
      <c r="D23" s="82"/>
      <c r="E23" s="83"/>
      <c r="F23" s="78"/>
      <c r="H23"/>
      <c r="I23"/>
      <c r="J23"/>
      <c r="K23"/>
      <c r="L23"/>
      <c r="M23"/>
      <c r="N23"/>
      <c r="O23"/>
      <c r="P23"/>
      <c r="Q23"/>
      <c r="R23"/>
    </row>
    <row r="24" ht="30" customHeight="1" spans="1:18">
      <c r="A24" s="78">
        <v>22</v>
      </c>
      <c r="B24" s="78"/>
      <c r="C24" s="78"/>
      <c r="D24" s="82"/>
      <c r="E24" s="83"/>
      <c r="F24" s="78"/>
      <c r="H24"/>
      <c r="I24"/>
      <c r="J24"/>
      <c r="K24"/>
      <c r="L24"/>
      <c r="M24"/>
      <c r="N24"/>
      <c r="O24"/>
      <c r="P24"/>
      <c r="Q24"/>
      <c r="R24"/>
    </row>
    <row r="25" ht="30" customHeight="1" spans="1:18">
      <c r="A25" s="78">
        <v>23</v>
      </c>
      <c r="B25" s="78"/>
      <c r="C25" s="78"/>
      <c r="D25" s="82"/>
      <c r="E25" s="83"/>
      <c r="F25" s="78"/>
      <c r="H25"/>
      <c r="I25"/>
      <c r="J25"/>
      <c r="K25"/>
      <c r="L25"/>
      <c r="M25"/>
      <c r="N25"/>
      <c r="O25"/>
      <c r="P25"/>
      <c r="Q25"/>
      <c r="R25"/>
    </row>
    <row r="26" ht="30" customHeight="1" spans="1:18">
      <c r="A26" s="78">
        <v>24</v>
      </c>
      <c r="B26" s="78"/>
      <c r="C26" s="78"/>
      <c r="D26" s="82"/>
      <c r="E26" s="83"/>
      <c r="F26" s="78"/>
      <c r="H26"/>
      <c r="I26"/>
      <c r="J26"/>
      <c r="K26"/>
      <c r="L26"/>
      <c r="M26"/>
      <c r="N26"/>
      <c r="O26"/>
      <c r="P26"/>
      <c r="Q26"/>
      <c r="R26"/>
    </row>
    <row r="27" ht="30" customHeight="1" spans="1:18">
      <c r="A27" s="78">
        <v>25</v>
      </c>
      <c r="B27" s="78"/>
      <c r="C27" s="78"/>
      <c r="D27" s="82"/>
      <c r="E27" s="83"/>
      <c r="F27" s="78"/>
      <c r="H27"/>
      <c r="I27"/>
      <c r="J27"/>
      <c r="K27"/>
      <c r="L27"/>
      <c r="M27"/>
      <c r="N27"/>
      <c r="O27"/>
      <c r="P27"/>
      <c r="Q27"/>
      <c r="R27"/>
    </row>
    <row r="28" ht="30" customHeight="1" spans="1:18">
      <c r="A28" s="78">
        <v>26</v>
      </c>
      <c r="B28" s="78"/>
      <c r="C28" s="78"/>
      <c r="D28" s="82"/>
      <c r="E28" s="83"/>
      <c r="F28" s="78"/>
      <c r="H28"/>
      <c r="I28"/>
      <c r="J28"/>
      <c r="K28"/>
      <c r="L28"/>
      <c r="M28"/>
      <c r="N28"/>
      <c r="O28"/>
      <c r="P28"/>
      <c r="Q28"/>
      <c r="R28"/>
    </row>
    <row r="29" ht="30" customHeight="1" spans="1:18">
      <c r="A29" s="78">
        <v>27</v>
      </c>
      <c r="B29" s="78"/>
      <c r="C29" s="78"/>
      <c r="D29" s="82"/>
      <c r="E29" s="83"/>
      <c r="F29" s="78"/>
      <c r="H29"/>
      <c r="I29"/>
      <c r="J29"/>
      <c r="K29"/>
      <c r="L29"/>
      <c r="M29"/>
      <c r="N29"/>
      <c r="O29"/>
      <c r="P29"/>
      <c r="Q29"/>
      <c r="R29"/>
    </row>
    <row r="30" ht="30" customHeight="1" spans="1:18">
      <c r="A30" s="78">
        <v>28</v>
      </c>
      <c r="B30" s="78"/>
      <c r="C30" s="78"/>
      <c r="D30" s="82"/>
      <c r="E30" s="83"/>
      <c r="F30" s="78"/>
      <c r="H30"/>
      <c r="I30"/>
      <c r="J30"/>
      <c r="K30"/>
      <c r="L30"/>
      <c r="M30"/>
      <c r="N30"/>
      <c r="O30"/>
      <c r="P30"/>
      <c r="Q30"/>
      <c r="R30"/>
    </row>
    <row r="31" ht="30" customHeight="1" spans="1:18">
      <c r="A31" s="78">
        <v>29</v>
      </c>
      <c r="B31" s="78"/>
      <c r="C31" s="78"/>
      <c r="D31" s="82"/>
      <c r="E31" s="83"/>
      <c r="F31" s="78"/>
      <c r="H31"/>
      <c r="I31"/>
      <c r="J31"/>
      <c r="K31"/>
      <c r="L31"/>
      <c r="M31"/>
      <c r="N31"/>
      <c r="O31"/>
      <c r="P31"/>
      <c r="Q31"/>
      <c r="R31"/>
    </row>
    <row r="32" ht="30" customHeight="1" spans="1:18">
      <c r="A32" s="78">
        <v>30</v>
      </c>
      <c r="B32" s="78"/>
      <c r="C32" s="78"/>
      <c r="D32" s="82"/>
      <c r="E32" s="83"/>
      <c r="F32" s="78"/>
      <c r="H32"/>
      <c r="I32"/>
      <c r="J32"/>
      <c r="K32"/>
      <c r="L32"/>
      <c r="M32"/>
      <c r="N32"/>
      <c r="O32"/>
      <c r="P32"/>
      <c r="Q32"/>
      <c r="R32"/>
    </row>
    <row r="33" ht="30" customHeight="1" spans="1:18">
      <c r="A33" s="78">
        <v>31</v>
      </c>
      <c r="B33" s="78"/>
      <c r="C33" s="78"/>
      <c r="D33" s="82"/>
      <c r="E33" s="83"/>
      <c r="F33" s="78"/>
      <c r="H33"/>
      <c r="I33"/>
      <c r="J33"/>
      <c r="K33"/>
      <c r="L33"/>
      <c r="M33"/>
      <c r="N33"/>
      <c r="O33"/>
      <c r="P33"/>
      <c r="Q33"/>
      <c r="R33"/>
    </row>
    <row r="34" ht="30" customHeight="1" spans="1:18">
      <c r="A34" s="78">
        <v>32</v>
      </c>
      <c r="B34" s="78"/>
      <c r="C34" s="78"/>
      <c r="D34" s="82"/>
      <c r="E34" s="83"/>
      <c r="F34" s="78"/>
      <c r="H34"/>
      <c r="I34"/>
      <c r="J34"/>
      <c r="K34"/>
      <c r="L34"/>
      <c r="M34"/>
      <c r="N34"/>
      <c r="O34"/>
      <c r="P34"/>
      <c r="Q34"/>
      <c r="R34"/>
    </row>
    <row r="35" ht="30" customHeight="1" spans="1:18">
      <c r="A35" s="78">
        <v>33</v>
      </c>
      <c r="B35" s="78"/>
      <c r="C35" s="78"/>
      <c r="D35" s="82"/>
      <c r="E35" s="83"/>
      <c r="F35" s="78"/>
      <c r="H35"/>
      <c r="I35"/>
      <c r="J35"/>
      <c r="K35"/>
      <c r="L35"/>
      <c r="M35"/>
      <c r="N35"/>
      <c r="O35"/>
      <c r="P35"/>
      <c r="Q35"/>
      <c r="R35"/>
    </row>
    <row r="36" ht="30" customHeight="1" spans="1:18">
      <c r="A36" s="78">
        <v>34</v>
      </c>
      <c r="B36" s="78"/>
      <c r="C36" s="78"/>
      <c r="D36" s="82"/>
      <c r="E36" s="83"/>
      <c r="F36" s="78"/>
      <c r="H36"/>
      <c r="I36"/>
      <c r="J36"/>
      <c r="K36"/>
      <c r="L36"/>
      <c r="M36"/>
      <c r="N36"/>
      <c r="O36"/>
      <c r="P36"/>
      <c r="Q36"/>
      <c r="R36"/>
    </row>
    <row r="37" ht="30" customHeight="1" spans="1:18">
      <c r="A37" s="78">
        <v>35</v>
      </c>
      <c r="B37" s="78"/>
      <c r="C37" s="78"/>
      <c r="D37" s="82"/>
      <c r="E37" s="83"/>
      <c r="F37" s="78"/>
      <c r="H37"/>
      <c r="I37"/>
      <c r="J37"/>
      <c r="K37"/>
      <c r="L37"/>
      <c r="M37"/>
      <c r="N37"/>
      <c r="O37"/>
      <c r="P37"/>
      <c r="Q37"/>
      <c r="R37"/>
    </row>
    <row r="38" ht="30" customHeight="1" spans="1:18">
      <c r="A38" s="78">
        <v>36</v>
      </c>
      <c r="B38" s="78"/>
      <c r="C38" s="78"/>
      <c r="D38" s="82"/>
      <c r="E38" s="83"/>
      <c r="F38" s="78"/>
      <c r="H38"/>
      <c r="I38"/>
      <c r="J38"/>
      <c r="K38"/>
      <c r="L38"/>
      <c r="M38"/>
      <c r="N38"/>
      <c r="O38"/>
      <c r="P38"/>
      <c r="Q38"/>
      <c r="R38"/>
    </row>
    <row r="39" ht="30" customHeight="1" spans="1:18">
      <c r="A39" s="78">
        <v>37</v>
      </c>
      <c r="B39" s="78"/>
      <c r="C39" s="78"/>
      <c r="D39" s="82"/>
      <c r="E39" s="83"/>
      <c r="F39" s="78"/>
      <c r="H39"/>
      <c r="I39"/>
      <c r="J39"/>
      <c r="K39"/>
      <c r="L39"/>
      <c r="M39"/>
      <c r="N39"/>
      <c r="O39"/>
      <c r="P39"/>
      <c r="Q39"/>
      <c r="R39"/>
    </row>
    <row r="40" ht="30" customHeight="1" spans="1:18">
      <c r="A40" s="78">
        <v>38</v>
      </c>
      <c r="B40" s="78"/>
      <c r="C40" s="78"/>
      <c r="D40" s="82"/>
      <c r="E40" s="83"/>
      <c r="F40" s="78"/>
      <c r="H40"/>
      <c r="I40"/>
      <c r="J40"/>
      <c r="K40"/>
      <c r="L40"/>
      <c r="M40"/>
      <c r="N40"/>
      <c r="O40"/>
      <c r="P40"/>
      <c r="Q40"/>
      <c r="R40"/>
    </row>
    <row r="41" ht="30" customHeight="1" spans="1:18">
      <c r="A41" s="78">
        <v>39</v>
      </c>
      <c r="B41" s="78"/>
      <c r="C41" s="78"/>
      <c r="D41" s="82"/>
      <c r="E41" s="83"/>
      <c r="F41" s="78"/>
      <c r="H41"/>
      <c r="I41"/>
      <c r="J41"/>
      <c r="K41"/>
      <c r="L41"/>
      <c r="M41"/>
      <c r="N41"/>
      <c r="O41"/>
      <c r="P41"/>
      <c r="Q41"/>
      <c r="R41"/>
    </row>
    <row r="42" ht="30" customHeight="1" spans="1:18">
      <c r="A42" s="78">
        <v>40</v>
      </c>
      <c r="B42" s="78"/>
      <c r="C42" s="78"/>
      <c r="D42" s="82"/>
      <c r="E42" s="83"/>
      <c r="F42" s="78"/>
      <c r="H42"/>
      <c r="I42"/>
      <c r="J42"/>
      <c r="K42"/>
      <c r="L42"/>
      <c r="M42"/>
      <c r="N42"/>
      <c r="O42"/>
      <c r="P42"/>
      <c r="Q42"/>
      <c r="R42"/>
    </row>
    <row r="43" ht="30" customHeight="1" spans="1:18">
      <c r="A43" s="78">
        <v>41</v>
      </c>
      <c r="B43" s="78"/>
      <c r="C43" s="78"/>
      <c r="D43" s="82"/>
      <c r="E43" s="83"/>
      <c r="F43" s="78"/>
      <c r="H43"/>
      <c r="I43"/>
      <c r="J43"/>
      <c r="K43"/>
      <c r="L43"/>
      <c r="M43"/>
      <c r="N43"/>
      <c r="O43"/>
      <c r="P43"/>
      <c r="Q43"/>
      <c r="R43"/>
    </row>
    <row r="44" ht="30" customHeight="1" spans="1:18">
      <c r="A44" s="78">
        <v>42</v>
      </c>
      <c r="B44" s="78"/>
      <c r="C44" s="78"/>
      <c r="D44" s="82"/>
      <c r="E44" s="83"/>
      <c r="F44" s="78"/>
      <c r="H44"/>
      <c r="I44"/>
      <c r="J44"/>
      <c r="K44"/>
      <c r="L44"/>
      <c r="M44"/>
      <c r="N44"/>
      <c r="O44"/>
      <c r="P44"/>
      <c r="Q44"/>
      <c r="R44"/>
    </row>
    <row r="45" ht="30" customHeight="1" spans="1:18">
      <c r="A45" s="78">
        <v>43</v>
      </c>
      <c r="B45" s="78"/>
      <c r="C45" s="78"/>
      <c r="D45" s="82"/>
      <c r="E45" s="83"/>
      <c r="F45" s="78"/>
      <c r="H45"/>
      <c r="I45"/>
      <c r="J45"/>
      <c r="K45"/>
      <c r="L45"/>
      <c r="M45"/>
      <c r="N45"/>
      <c r="O45"/>
      <c r="P45"/>
      <c r="Q45"/>
      <c r="R45"/>
    </row>
    <row r="46" ht="30" customHeight="1" spans="1:18">
      <c r="A46" s="78">
        <v>44</v>
      </c>
      <c r="B46" s="78"/>
      <c r="C46" s="78"/>
      <c r="D46" s="82"/>
      <c r="E46" s="83"/>
      <c r="F46" s="78"/>
      <c r="H46"/>
      <c r="I46"/>
      <c r="J46"/>
      <c r="K46"/>
      <c r="L46"/>
      <c r="M46"/>
      <c r="N46"/>
      <c r="O46"/>
      <c r="P46"/>
      <c r="Q46"/>
      <c r="R46"/>
    </row>
    <row r="47" ht="30" customHeight="1" spans="1:18">
      <c r="A47" s="78">
        <v>45</v>
      </c>
      <c r="B47" s="78"/>
      <c r="C47" s="78"/>
      <c r="D47" s="82"/>
      <c r="E47" s="83"/>
      <c r="F47" s="78"/>
      <c r="H47"/>
      <c r="I47"/>
      <c r="J47"/>
      <c r="K47"/>
      <c r="L47"/>
      <c r="M47"/>
      <c r="N47"/>
      <c r="O47"/>
      <c r="P47"/>
      <c r="Q47"/>
      <c r="R47"/>
    </row>
    <row r="48" ht="30" customHeight="1" spans="1:18">
      <c r="A48" s="78">
        <v>46</v>
      </c>
      <c r="B48" s="78"/>
      <c r="C48" s="78"/>
      <c r="D48" s="82"/>
      <c r="E48" s="83"/>
      <c r="F48" s="78"/>
      <c r="H48"/>
      <c r="I48"/>
      <c r="J48"/>
      <c r="K48"/>
      <c r="L48"/>
      <c r="M48"/>
      <c r="N48"/>
      <c r="O48"/>
      <c r="P48"/>
      <c r="Q48"/>
      <c r="R48"/>
    </row>
    <row r="49" ht="30" customHeight="1" spans="1:18">
      <c r="A49" s="78">
        <v>47</v>
      </c>
      <c r="B49" s="78"/>
      <c r="C49" s="78"/>
      <c r="D49" s="82"/>
      <c r="E49" s="83"/>
      <c r="F49" s="78"/>
      <c r="H49"/>
      <c r="I49"/>
      <c r="J49"/>
      <c r="K49"/>
      <c r="L49"/>
      <c r="M49"/>
      <c r="N49"/>
      <c r="O49"/>
      <c r="P49"/>
      <c r="Q49"/>
      <c r="R49"/>
    </row>
    <row r="50" ht="30" customHeight="1" spans="1:18">
      <c r="A50" s="78">
        <v>48</v>
      </c>
      <c r="B50" s="78"/>
      <c r="C50" s="78"/>
      <c r="D50" s="82"/>
      <c r="E50" s="83"/>
      <c r="F50" s="78"/>
      <c r="H50"/>
      <c r="I50"/>
      <c r="J50"/>
      <c r="K50"/>
      <c r="L50"/>
      <c r="M50"/>
      <c r="N50"/>
      <c r="O50"/>
      <c r="P50"/>
      <c r="Q50"/>
      <c r="R50"/>
    </row>
    <row r="51" ht="30" customHeight="1" spans="1:18">
      <c r="A51" s="78">
        <v>49</v>
      </c>
      <c r="B51" s="78"/>
      <c r="C51" s="78"/>
      <c r="D51" s="82"/>
      <c r="E51" s="83"/>
      <c r="F51" s="78"/>
      <c r="H51"/>
      <c r="I51"/>
      <c r="J51"/>
      <c r="K51"/>
      <c r="L51"/>
      <c r="M51"/>
      <c r="N51"/>
      <c r="O51"/>
      <c r="P51"/>
      <c r="Q51"/>
      <c r="R51"/>
    </row>
    <row r="52" ht="30" customHeight="1" spans="1:18">
      <c r="A52" s="78">
        <v>50</v>
      </c>
      <c r="B52" s="78"/>
      <c r="C52" s="78"/>
      <c r="D52" s="82"/>
      <c r="E52" s="83"/>
      <c r="F52" s="78"/>
      <c r="H52"/>
      <c r="I52"/>
      <c r="J52"/>
      <c r="K52"/>
      <c r="L52"/>
      <c r="M52"/>
      <c r="N52"/>
      <c r="O52"/>
      <c r="P52"/>
      <c r="Q52"/>
      <c r="R52"/>
    </row>
    <row r="53" ht="30" customHeight="1" spans="1:18">
      <c r="A53" s="84"/>
      <c r="B53" s="84"/>
      <c r="C53" s="84"/>
      <c r="D53" s="82"/>
      <c r="E53" s="83"/>
      <c r="F53" s="78"/>
      <c r="H53"/>
      <c r="I53"/>
      <c r="J53"/>
      <c r="K53"/>
      <c r="L53"/>
      <c r="M53"/>
      <c r="N53"/>
      <c r="O53"/>
      <c r="P53"/>
      <c r="Q53"/>
      <c r="R53"/>
    </row>
    <row r="54" customHeight="1" spans="1:18">
      <c r="A54" s="85"/>
      <c r="B54" s="85"/>
      <c r="C54" s="85"/>
      <c r="D54" s="85"/>
      <c r="E54" s="86"/>
      <c r="F54" s="85"/>
      <c r="H54"/>
      <c r="I54"/>
      <c r="J54"/>
      <c r="K54"/>
      <c r="L54"/>
      <c r="M54"/>
      <c r="N54"/>
      <c r="O54"/>
      <c r="P54"/>
      <c r="Q54"/>
      <c r="R54"/>
    </row>
    <row r="55" customHeight="1" spans="1:18">
      <c r="A55" s="85"/>
      <c r="B55" s="85"/>
      <c r="C55" s="85"/>
      <c r="D55" s="85"/>
      <c r="E55" s="86"/>
      <c r="F55" s="85"/>
      <c r="H55"/>
      <c r="I55"/>
      <c r="J55"/>
      <c r="K55"/>
      <c r="L55"/>
      <c r="M55"/>
      <c r="N55"/>
      <c r="O55"/>
      <c r="P55"/>
      <c r="Q55"/>
      <c r="R55"/>
    </row>
    <row r="56" customHeight="1" spans="1:18">
      <c r="A56" s="85"/>
      <c r="B56" s="85"/>
      <c r="C56" s="85"/>
      <c r="D56" s="85"/>
      <c r="E56" s="86"/>
      <c r="F56" s="85"/>
      <c r="H56"/>
      <c r="I56"/>
      <c r="J56"/>
      <c r="K56"/>
      <c r="L56"/>
      <c r="M56"/>
      <c r="N56"/>
      <c r="O56"/>
      <c r="P56"/>
      <c r="Q56"/>
      <c r="R56"/>
    </row>
    <row r="57" customHeight="1" spans="1:18">
      <c r="A57" s="85"/>
      <c r="B57" s="85"/>
      <c r="C57" s="85"/>
      <c r="D57" s="85"/>
      <c r="E57" s="86"/>
      <c r="F57" s="85"/>
      <c r="H57"/>
      <c r="I57"/>
      <c r="J57"/>
      <c r="K57"/>
      <c r="L57"/>
      <c r="M57"/>
      <c r="N57"/>
      <c r="O57"/>
      <c r="P57"/>
      <c r="Q57"/>
      <c r="R57"/>
    </row>
    <row r="58" customHeight="1" spans="1:18">
      <c r="A58" s="85"/>
      <c r="B58" s="85"/>
      <c r="C58" s="85"/>
      <c r="D58" s="85"/>
      <c r="E58" s="86"/>
      <c r="F58" s="85"/>
      <c r="H58"/>
      <c r="I58"/>
      <c r="J58"/>
      <c r="K58"/>
      <c r="L58"/>
      <c r="M58"/>
      <c r="N58"/>
      <c r="O58"/>
      <c r="P58"/>
      <c r="Q58"/>
      <c r="R58"/>
    </row>
    <row r="59" customHeight="1" spans="1:18">
      <c r="A59" s="85"/>
      <c r="B59" s="85"/>
      <c r="C59" s="85"/>
      <c r="D59" s="85"/>
      <c r="E59" s="86"/>
      <c r="F59" s="85"/>
      <c r="H59"/>
      <c r="I59"/>
      <c r="J59"/>
      <c r="K59"/>
      <c r="L59"/>
      <c r="M59"/>
      <c r="N59"/>
      <c r="O59"/>
      <c r="P59"/>
      <c r="Q59"/>
      <c r="R59"/>
    </row>
    <row r="60" customHeight="1" spans="1:13">
      <c r="A60" s="85"/>
      <c r="B60" s="85"/>
      <c r="C60" s="85"/>
      <c r="D60" s="85"/>
      <c r="E60" s="86"/>
      <c r="F60" s="85"/>
      <c r="H60"/>
      <c r="I60"/>
      <c r="J60"/>
      <c r="K60"/>
      <c r="L60"/>
      <c r="M60"/>
    </row>
    <row r="61" customHeight="1" spans="1:13">
      <c r="A61" s="85"/>
      <c r="B61" s="85"/>
      <c r="C61" s="85"/>
      <c r="D61" s="85"/>
      <c r="E61" s="86"/>
      <c r="F61" s="85"/>
      <c r="H61"/>
      <c r="I61"/>
      <c r="J61"/>
      <c r="K61"/>
      <c r="L61"/>
      <c r="M61"/>
    </row>
    <row r="62" customHeight="1" spans="1:13">
      <c r="A62" s="85"/>
      <c r="B62" s="85"/>
      <c r="C62" s="85"/>
      <c r="D62" s="85"/>
      <c r="E62" s="86"/>
      <c r="F62" s="85"/>
      <c r="H62"/>
      <c r="I62"/>
      <c r="J62"/>
      <c r="K62"/>
      <c r="L62"/>
      <c r="M62"/>
    </row>
    <row r="63" customHeight="1" spans="1:13">
      <c r="A63" s="85"/>
      <c r="B63" s="85"/>
      <c r="C63" s="85"/>
      <c r="D63" s="85"/>
      <c r="E63" s="86"/>
      <c r="F63" s="85"/>
      <c r="H63"/>
      <c r="I63"/>
      <c r="J63"/>
      <c r="K63"/>
      <c r="L63"/>
      <c r="M63"/>
    </row>
    <row r="64" customHeight="1" spans="1:13">
      <c r="A64" s="85"/>
      <c r="B64" s="85"/>
      <c r="C64" s="85"/>
      <c r="D64" s="85"/>
      <c r="E64" s="86"/>
      <c r="F64" s="85"/>
      <c r="H64"/>
      <c r="I64"/>
      <c r="J64"/>
      <c r="K64"/>
      <c r="L64"/>
      <c r="M64"/>
    </row>
    <row r="65" customHeight="1" spans="1:13">
      <c r="A65" s="85"/>
      <c r="B65" s="85"/>
      <c r="C65" s="85"/>
      <c r="D65" s="85"/>
      <c r="E65" s="86"/>
      <c r="F65" s="85"/>
      <c r="H65"/>
      <c r="I65"/>
      <c r="J65"/>
      <c r="K65"/>
      <c r="L65"/>
      <c r="M65"/>
    </row>
    <row r="66" customHeight="1" spans="1:13">
      <c r="A66" s="85"/>
      <c r="B66" s="85"/>
      <c r="C66" s="85"/>
      <c r="D66" s="85"/>
      <c r="E66" s="86"/>
      <c r="F66" s="85"/>
      <c r="H66"/>
      <c r="I66"/>
      <c r="J66"/>
      <c r="K66"/>
      <c r="L66"/>
      <c r="M66"/>
    </row>
    <row r="67" customHeight="1" spans="1:13">
      <c r="A67" s="85"/>
      <c r="B67" s="85"/>
      <c r="C67" s="85"/>
      <c r="D67" s="85"/>
      <c r="E67" s="86"/>
      <c r="F67" s="85"/>
      <c r="H67"/>
      <c r="I67"/>
      <c r="J67"/>
      <c r="K67"/>
      <c r="L67"/>
      <c r="M67"/>
    </row>
    <row r="68" customHeight="1" spans="1:13">
      <c r="A68" s="85"/>
      <c r="B68" s="85"/>
      <c r="C68" s="85"/>
      <c r="D68" s="85"/>
      <c r="E68" s="86"/>
      <c r="F68" s="85"/>
      <c r="H68"/>
      <c r="I68"/>
      <c r="J68"/>
      <c r="K68"/>
      <c r="L68"/>
      <c r="M68"/>
    </row>
    <row r="69" customHeight="1" spans="1:13">
      <c r="A69" s="85"/>
      <c r="B69" s="85"/>
      <c r="C69" s="85"/>
      <c r="D69" s="85"/>
      <c r="E69" s="86"/>
      <c r="F69" s="85"/>
      <c r="H69"/>
      <c r="I69"/>
      <c r="J69"/>
      <c r="K69"/>
      <c r="L69"/>
      <c r="M69"/>
    </row>
    <row r="70" customHeight="1" spans="1:13">
      <c r="A70" s="85"/>
      <c r="B70" s="85"/>
      <c r="C70" s="85"/>
      <c r="D70" s="85"/>
      <c r="E70" s="86"/>
      <c r="F70" s="85"/>
      <c r="H70"/>
      <c r="I70"/>
      <c r="J70"/>
      <c r="K70"/>
      <c r="L70"/>
      <c r="M70"/>
    </row>
    <row r="71" customHeight="1" spans="1:13">
      <c r="A71" s="85"/>
      <c r="B71" s="85"/>
      <c r="C71" s="85"/>
      <c r="D71" s="85"/>
      <c r="E71" s="86"/>
      <c r="F71" s="85"/>
      <c r="H71"/>
      <c r="I71"/>
      <c r="J71"/>
      <c r="K71"/>
      <c r="L71"/>
      <c r="M71"/>
    </row>
    <row r="72" customHeight="1" spans="1:13">
      <c r="A72" s="85"/>
      <c r="B72" s="85"/>
      <c r="C72" s="85"/>
      <c r="D72" s="85"/>
      <c r="E72" s="86"/>
      <c r="F72" s="85"/>
      <c r="H72"/>
      <c r="I72"/>
      <c r="J72"/>
      <c r="K72"/>
      <c r="L72"/>
      <c r="M72"/>
    </row>
    <row r="73" customHeight="1" spans="1:13">
      <c r="A73" s="85"/>
      <c r="B73" s="85"/>
      <c r="C73" s="85"/>
      <c r="D73" s="85"/>
      <c r="E73" s="86"/>
      <c r="F73" s="85"/>
      <c r="H73"/>
      <c r="I73"/>
      <c r="J73"/>
      <c r="K73"/>
      <c r="L73"/>
      <c r="M73"/>
    </row>
    <row r="74" customHeight="1" spans="1:13">
      <c r="A74" s="85"/>
      <c r="B74" s="85"/>
      <c r="C74" s="85"/>
      <c r="D74" s="85"/>
      <c r="E74" s="86"/>
      <c r="F74" s="85"/>
      <c r="H74"/>
      <c r="I74"/>
      <c r="J74"/>
      <c r="K74"/>
      <c r="L74"/>
      <c r="M74"/>
    </row>
    <row r="75" customHeight="1" spans="1:13">
      <c r="A75" s="85"/>
      <c r="B75" s="85"/>
      <c r="C75" s="85"/>
      <c r="D75" s="85"/>
      <c r="E75" s="86"/>
      <c r="F75" s="85"/>
      <c r="H75"/>
      <c r="I75"/>
      <c r="J75"/>
      <c r="K75"/>
      <c r="L75"/>
      <c r="M75"/>
    </row>
    <row r="76" customHeight="1" spans="1:13">
      <c r="A76" s="85"/>
      <c r="B76" s="85"/>
      <c r="C76" s="85"/>
      <c r="D76" s="85"/>
      <c r="E76" s="86"/>
      <c r="F76" s="85"/>
      <c r="H76"/>
      <c r="I76"/>
      <c r="J76"/>
      <c r="K76"/>
      <c r="L76"/>
      <c r="M76"/>
    </row>
    <row r="77" customHeight="1" spans="1:13">
      <c r="A77" s="85"/>
      <c r="B77" s="85"/>
      <c r="C77" s="85"/>
      <c r="D77" s="85"/>
      <c r="E77" s="86"/>
      <c r="F77" s="85"/>
      <c r="H77"/>
      <c r="I77"/>
      <c r="J77"/>
      <c r="K77"/>
      <c r="L77"/>
      <c r="M77"/>
    </row>
    <row r="78" customHeight="1" spans="1:13">
      <c r="A78" s="85"/>
      <c r="B78" s="85"/>
      <c r="C78" s="85"/>
      <c r="D78" s="85"/>
      <c r="E78" s="86"/>
      <c r="F78" s="85"/>
      <c r="H78"/>
      <c r="I78"/>
      <c r="J78"/>
      <c r="K78"/>
      <c r="L78"/>
      <c r="M78"/>
    </row>
    <row r="79" customHeight="1" spans="1:13">
      <c r="A79" s="85"/>
      <c r="B79" s="85"/>
      <c r="C79" s="85"/>
      <c r="D79" s="85"/>
      <c r="E79" s="86"/>
      <c r="F79" s="85"/>
      <c r="H79"/>
      <c r="I79"/>
      <c r="J79"/>
      <c r="K79"/>
      <c r="L79"/>
      <c r="M79"/>
    </row>
    <row r="80" customHeight="1" spans="1:13">
      <c r="A80" s="85"/>
      <c r="B80" s="85"/>
      <c r="C80" s="85"/>
      <c r="D80" s="85"/>
      <c r="E80" s="86"/>
      <c r="F80" s="85"/>
      <c r="H80"/>
      <c r="I80"/>
      <c r="J80"/>
      <c r="K80"/>
      <c r="L80"/>
      <c r="M80"/>
    </row>
    <row r="81" customHeight="1" spans="1:13">
      <c r="A81" s="85"/>
      <c r="B81" s="85"/>
      <c r="C81" s="85"/>
      <c r="D81" s="85"/>
      <c r="E81" s="86"/>
      <c r="F81" s="85"/>
      <c r="H81"/>
      <c r="I81"/>
      <c r="J81"/>
      <c r="K81"/>
      <c r="L81"/>
      <c r="M81"/>
    </row>
    <row r="82" customHeight="1" spans="1:13">
      <c r="A82" s="85"/>
      <c r="B82" s="85"/>
      <c r="C82" s="85"/>
      <c r="D82" s="85"/>
      <c r="E82" s="86"/>
      <c r="F82" s="85"/>
      <c r="H82"/>
      <c r="I82"/>
      <c r="J82"/>
      <c r="K82"/>
      <c r="L82"/>
      <c r="M82"/>
    </row>
    <row r="83" customHeight="1" spans="1:13">
      <c r="A83" s="85"/>
      <c r="B83" s="85"/>
      <c r="C83" s="85"/>
      <c r="D83" s="85"/>
      <c r="E83" s="86"/>
      <c r="F83" s="85"/>
      <c r="H83"/>
      <c r="I83"/>
      <c r="J83"/>
      <c r="K83"/>
      <c r="L83"/>
      <c r="M83"/>
    </row>
    <row r="84" customHeight="1" spans="1:13">
      <c r="A84" s="85"/>
      <c r="B84" s="85"/>
      <c r="C84" s="85"/>
      <c r="D84" s="85"/>
      <c r="E84" s="86"/>
      <c r="F84" s="85"/>
      <c r="H84"/>
      <c r="I84"/>
      <c r="J84"/>
      <c r="K84"/>
      <c r="L84"/>
      <c r="M84"/>
    </row>
    <row r="85" customHeight="1" spans="1:13">
      <c r="A85" s="85"/>
      <c r="B85" s="85"/>
      <c r="C85" s="85"/>
      <c r="D85" s="85"/>
      <c r="E85" s="86"/>
      <c r="F85" s="85"/>
      <c r="H85"/>
      <c r="I85"/>
      <c r="J85"/>
      <c r="K85"/>
      <c r="L85"/>
      <c r="M85"/>
    </row>
    <row r="86" customHeight="1" spans="1:13">
      <c r="A86" s="85"/>
      <c r="B86" s="85"/>
      <c r="C86" s="85"/>
      <c r="D86" s="85"/>
      <c r="E86" s="86"/>
      <c r="F86" s="85"/>
      <c r="H86"/>
      <c r="I86"/>
      <c r="J86"/>
      <c r="K86"/>
      <c r="L86"/>
      <c r="M86"/>
    </row>
    <row r="87" customHeight="1" spans="1:13">
      <c r="A87" s="85"/>
      <c r="B87" s="85"/>
      <c r="C87" s="85"/>
      <c r="D87" s="85"/>
      <c r="E87" s="86"/>
      <c r="F87" s="85"/>
      <c r="H87"/>
      <c r="I87"/>
      <c r="J87"/>
      <c r="K87"/>
      <c r="L87"/>
      <c r="M87"/>
    </row>
    <row r="88" customHeight="1" spans="1:13">
      <c r="A88" s="85"/>
      <c r="B88" s="85"/>
      <c r="C88" s="85"/>
      <c r="D88" s="85"/>
      <c r="E88" s="86"/>
      <c r="F88" s="85"/>
      <c r="H88"/>
      <c r="I88"/>
      <c r="J88"/>
      <c r="K88"/>
      <c r="L88"/>
      <c r="M88"/>
    </row>
    <row r="89" customHeight="1" spans="1:13">
      <c r="A89" s="85"/>
      <c r="B89" s="85"/>
      <c r="C89" s="85"/>
      <c r="D89" s="85"/>
      <c r="E89" s="86"/>
      <c r="F89" s="85"/>
      <c r="H89"/>
      <c r="I89"/>
      <c r="J89"/>
      <c r="K89"/>
      <c r="L89"/>
      <c r="M89"/>
    </row>
    <row r="90" customHeight="1" spans="1:13">
      <c r="A90" s="85"/>
      <c r="B90" s="85"/>
      <c r="C90" s="85"/>
      <c r="D90" s="85"/>
      <c r="E90" s="86"/>
      <c r="F90" s="85"/>
      <c r="H90"/>
      <c r="I90"/>
      <c r="J90"/>
      <c r="K90"/>
      <c r="L90"/>
      <c r="M90"/>
    </row>
    <row r="91" customHeight="1" spans="1:13">
      <c r="A91" s="85"/>
      <c r="B91" s="85"/>
      <c r="C91" s="85"/>
      <c r="D91" s="85"/>
      <c r="E91" s="86"/>
      <c r="F91" s="85"/>
      <c r="H91"/>
      <c r="I91"/>
      <c r="J91"/>
      <c r="K91"/>
      <c r="L91"/>
      <c r="M91"/>
    </row>
    <row r="92" customHeight="1" spans="1:13">
      <c r="A92" s="85"/>
      <c r="B92" s="85"/>
      <c r="C92" s="85"/>
      <c r="D92" s="85"/>
      <c r="E92" s="86"/>
      <c r="F92" s="85"/>
      <c r="H92"/>
      <c r="I92"/>
      <c r="J92"/>
      <c r="K92"/>
      <c r="L92"/>
      <c r="M92"/>
    </row>
    <row r="93" customHeight="1" spans="1:13">
      <c r="A93" s="85"/>
      <c r="B93" s="85"/>
      <c r="C93" s="85"/>
      <c r="D93" s="85"/>
      <c r="E93" s="86"/>
      <c r="F93" s="85"/>
      <c r="H93"/>
      <c r="I93"/>
      <c r="J93"/>
      <c r="K93"/>
      <c r="L93"/>
      <c r="M93"/>
    </row>
    <row r="94" customHeight="1" spans="1:13">
      <c r="A94" s="85"/>
      <c r="B94" s="85"/>
      <c r="C94" s="85"/>
      <c r="D94" s="85"/>
      <c r="E94" s="86"/>
      <c r="F94" s="85"/>
      <c r="H94"/>
      <c r="I94"/>
      <c r="J94"/>
      <c r="K94"/>
      <c r="L94"/>
      <c r="M94"/>
    </row>
    <row r="95" customHeight="1" spans="1:13">
      <c r="A95" s="85"/>
      <c r="B95" s="85"/>
      <c r="C95" s="85"/>
      <c r="D95" s="85"/>
      <c r="E95" s="86"/>
      <c r="F95" s="85"/>
      <c r="H95"/>
      <c r="I95"/>
      <c r="J95"/>
      <c r="K95"/>
      <c r="L95"/>
      <c r="M95"/>
    </row>
    <row r="96" customHeight="1" spans="1:13">
      <c r="A96" s="85"/>
      <c r="B96" s="85"/>
      <c r="C96" s="85"/>
      <c r="D96" s="85"/>
      <c r="E96" s="86"/>
      <c r="F96" s="85"/>
      <c r="H96"/>
      <c r="I96"/>
      <c r="J96"/>
      <c r="K96"/>
      <c r="L96"/>
      <c r="M96"/>
    </row>
    <row r="97" customHeight="1" spans="1:13">
      <c r="A97" s="85"/>
      <c r="B97" s="85"/>
      <c r="C97" s="85"/>
      <c r="D97" s="85"/>
      <c r="E97" s="86"/>
      <c r="F97" s="85"/>
      <c r="H97"/>
      <c r="I97"/>
      <c r="J97"/>
      <c r="K97"/>
      <c r="L97"/>
      <c r="M97"/>
    </row>
    <row r="98" customHeight="1" spans="1:13">
      <c r="A98" s="85"/>
      <c r="B98" s="85"/>
      <c r="C98" s="85"/>
      <c r="D98" s="85"/>
      <c r="E98" s="86"/>
      <c r="F98" s="85"/>
      <c r="H98"/>
      <c r="I98"/>
      <c r="J98"/>
      <c r="K98"/>
      <c r="L98"/>
      <c r="M98"/>
    </row>
    <row r="99" customHeight="1" spans="1:13">
      <c r="A99" s="85"/>
      <c r="B99" s="85"/>
      <c r="C99" s="85"/>
      <c r="D99" s="85"/>
      <c r="E99" s="86"/>
      <c r="F99" s="85"/>
      <c r="H99"/>
      <c r="I99"/>
      <c r="J99"/>
      <c r="K99"/>
      <c r="L99"/>
      <c r="M99"/>
    </row>
    <row r="100" customHeight="1" spans="1:13">
      <c r="A100" s="85"/>
      <c r="B100" s="85"/>
      <c r="C100" s="85"/>
      <c r="D100" s="85"/>
      <c r="E100" s="86"/>
      <c r="F100" s="85"/>
      <c r="H100"/>
      <c r="I100"/>
      <c r="J100"/>
      <c r="K100"/>
      <c r="L100"/>
      <c r="M100"/>
    </row>
    <row r="101" customHeight="1" spans="1:13">
      <c r="A101" s="85"/>
      <c r="B101" s="85"/>
      <c r="C101" s="85"/>
      <c r="D101" s="85"/>
      <c r="E101" s="86"/>
      <c r="F101" s="85"/>
      <c r="H101"/>
      <c r="I101"/>
      <c r="J101"/>
      <c r="K101"/>
      <c r="L101"/>
      <c r="M101"/>
    </row>
    <row r="102" customHeight="1" spans="1:13">
      <c r="A102" s="85"/>
      <c r="B102" s="85"/>
      <c r="C102" s="85"/>
      <c r="D102" s="85"/>
      <c r="E102" s="86"/>
      <c r="F102" s="85"/>
      <c r="H102"/>
      <c r="I102"/>
      <c r="J102"/>
      <c r="K102"/>
      <c r="L102"/>
      <c r="M102"/>
    </row>
    <row r="103" customHeight="1" spans="1:13">
      <c r="A103" s="85"/>
      <c r="B103" s="85"/>
      <c r="C103" s="85"/>
      <c r="D103" s="85"/>
      <c r="E103" s="86"/>
      <c r="F103" s="85"/>
      <c r="H103"/>
      <c r="I103"/>
      <c r="J103"/>
      <c r="K103"/>
      <c r="L103"/>
      <c r="M103"/>
    </row>
    <row r="104" customHeight="1" spans="1:13">
      <c r="A104" s="85"/>
      <c r="B104" s="85"/>
      <c r="C104" s="85"/>
      <c r="D104" s="85"/>
      <c r="E104" s="86"/>
      <c r="F104" s="85"/>
      <c r="H104"/>
      <c r="I104"/>
      <c r="J104"/>
      <c r="K104"/>
      <c r="L104"/>
      <c r="M104"/>
    </row>
    <row r="105" customHeight="1" spans="1:13">
      <c r="A105" s="85"/>
      <c r="B105" s="85"/>
      <c r="C105" s="85"/>
      <c r="D105" s="85"/>
      <c r="E105" s="86"/>
      <c r="F105" s="85"/>
      <c r="H105"/>
      <c r="I105"/>
      <c r="J105"/>
      <c r="K105"/>
      <c r="L105"/>
      <c r="M105"/>
    </row>
    <row r="106" customHeight="1" spans="1:13">
      <c r="A106" s="85"/>
      <c r="B106" s="85"/>
      <c r="C106" s="85"/>
      <c r="D106" s="85"/>
      <c r="E106" s="86"/>
      <c r="F106" s="85"/>
      <c r="H106"/>
      <c r="I106"/>
      <c r="J106"/>
      <c r="K106"/>
      <c r="L106"/>
      <c r="M106"/>
    </row>
    <row r="107" customHeight="1" spans="1:13">
      <c r="A107" s="85"/>
      <c r="B107" s="85"/>
      <c r="C107" s="85"/>
      <c r="D107" s="85"/>
      <c r="E107" s="86"/>
      <c r="F107" s="85"/>
      <c r="H107"/>
      <c r="I107"/>
      <c r="J107"/>
      <c r="K107"/>
      <c r="L107"/>
      <c r="M107"/>
    </row>
    <row r="108" customHeight="1" spans="1:13">
      <c r="A108" s="85"/>
      <c r="B108" s="85"/>
      <c r="C108" s="85"/>
      <c r="D108" s="85"/>
      <c r="E108" s="86"/>
      <c r="F108" s="85"/>
      <c r="H108"/>
      <c r="I108"/>
      <c r="J108"/>
      <c r="K108"/>
      <c r="L108"/>
      <c r="M108"/>
    </row>
    <row r="109" customHeight="1" spans="1:13">
      <c r="A109" s="85"/>
      <c r="B109" s="85"/>
      <c r="C109" s="85"/>
      <c r="D109" s="85"/>
      <c r="E109" s="86"/>
      <c r="F109" s="85"/>
      <c r="H109"/>
      <c r="I109"/>
      <c r="J109"/>
      <c r="K109"/>
      <c r="L109"/>
      <c r="M109"/>
    </row>
    <row r="110" customHeight="1" spans="1:13">
      <c r="A110" s="85"/>
      <c r="B110" s="85"/>
      <c r="C110" s="85"/>
      <c r="D110" s="85"/>
      <c r="E110" s="86"/>
      <c r="F110" s="85"/>
      <c r="H110"/>
      <c r="I110"/>
      <c r="J110"/>
      <c r="K110"/>
      <c r="L110"/>
      <c r="M110"/>
    </row>
    <row r="111" customHeight="1" spans="1:13">
      <c r="A111" s="85"/>
      <c r="B111" s="85"/>
      <c r="C111" s="85"/>
      <c r="D111" s="85"/>
      <c r="E111" s="86"/>
      <c r="F111" s="85"/>
      <c r="H111"/>
      <c r="I111"/>
      <c r="J111"/>
      <c r="K111"/>
      <c r="L111"/>
      <c r="M111"/>
    </row>
    <row r="112" customHeight="1" spans="1:13">
      <c r="A112" s="85"/>
      <c r="B112" s="85"/>
      <c r="C112" s="85"/>
      <c r="D112" s="85"/>
      <c r="E112" s="86"/>
      <c r="F112" s="85"/>
      <c r="H112"/>
      <c r="I112"/>
      <c r="J112"/>
      <c r="K112"/>
      <c r="L112"/>
      <c r="M112"/>
    </row>
    <row r="113" customHeight="1" spans="1:13">
      <c r="A113" s="85"/>
      <c r="B113" s="85"/>
      <c r="C113" s="85"/>
      <c r="D113" s="85"/>
      <c r="E113" s="86"/>
      <c r="F113" s="85"/>
      <c r="H113"/>
      <c r="I113"/>
      <c r="J113"/>
      <c r="K113"/>
      <c r="L113"/>
      <c r="M113"/>
    </row>
    <row r="114" customHeight="1" spans="1:13">
      <c r="A114" s="85"/>
      <c r="B114" s="85"/>
      <c r="C114" s="85"/>
      <c r="D114" s="85"/>
      <c r="E114" s="86"/>
      <c r="F114" s="85"/>
      <c r="H114"/>
      <c r="I114"/>
      <c r="J114"/>
      <c r="K114"/>
      <c r="L114"/>
      <c r="M114"/>
    </row>
    <row r="115" customHeight="1" spans="1:13">
      <c r="A115" s="85"/>
      <c r="B115" s="85"/>
      <c r="C115" s="85"/>
      <c r="D115" s="85"/>
      <c r="E115" s="86"/>
      <c r="F115" s="85"/>
      <c r="H115"/>
      <c r="I115"/>
      <c r="J115"/>
      <c r="K115"/>
      <c r="L115"/>
      <c r="M115"/>
    </row>
    <row r="116" customHeight="1" spans="1:13">
      <c r="A116" s="85"/>
      <c r="B116" s="85"/>
      <c r="C116" s="85"/>
      <c r="D116" s="85"/>
      <c r="E116" s="86"/>
      <c r="F116" s="85"/>
      <c r="H116"/>
      <c r="I116"/>
      <c r="J116"/>
      <c r="K116"/>
      <c r="L116"/>
      <c r="M116"/>
    </row>
    <row r="117" customHeight="1" spans="1:13">
      <c r="A117" s="85"/>
      <c r="B117" s="85"/>
      <c r="C117" s="85"/>
      <c r="D117" s="85"/>
      <c r="E117" s="86"/>
      <c r="F117" s="85"/>
      <c r="H117"/>
      <c r="I117"/>
      <c r="J117"/>
      <c r="K117"/>
      <c r="L117"/>
      <c r="M117"/>
    </row>
    <row r="118" customHeight="1" spans="1:13">
      <c r="A118" s="85"/>
      <c r="B118" s="85"/>
      <c r="C118" s="85"/>
      <c r="D118" s="85"/>
      <c r="E118" s="86"/>
      <c r="F118" s="85"/>
      <c r="H118"/>
      <c r="I118"/>
      <c r="J118"/>
      <c r="K118"/>
      <c r="L118"/>
      <c r="M118"/>
    </row>
    <row r="119" customHeight="1" spans="1:13">
      <c r="A119" s="85"/>
      <c r="B119" s="85"/>
      <c r="C119" s="85"/>
      <c r="D119" s="85"/>
      <c r="E119" s="86"/>
      <c r="F119" s="85"/>
      <c r="H119"/>
      <c r="I119"/>
      <c r="J119"/>
      <c r="K119"/>
      <c r="L119"/>
      <c r="M119"/>
    </row>
    <row r="120" customHeight="1" spans="1:13">
      <c r="A120" s="85"/>
      <c r="B120" s="85"/>
      <c r="C120" s="85"/>
      <c r="D120" s="85"/>
      <c r="E120" s="86"/>
      <c r="F120" s="85"/>
      <c r="H120"/>
      <c r="I120"/>
      <c r="J120"/>
      <c r="K120"/>
      <c r="L120"/>
      <c r="M120"/>
    </row>
    <row r="121" customHeight="1" spans="1:13">
      <c r="A121" s="85"/>
      <c r="B121" s="85"/>
      <c r="C121" s="85"/>
      <c r="D121" s="85"/>
      <c r="E121" s="86"/>
      <c r="F121" s="85"/>
      <c r="H121"/>
      <c r="I121"/>
      <c r="J121"/>
      <c r="K121"/>
      <c r="L121"/>
      <c r="M121"/>
    </row>
    <row r="122" customHeight="1" spans="1:13">
      <c r="A122" s="85"/>
      <c r="B122" s="85"/>
      <c r="C122" s="85"/>
      <c r="D122" s="85"/>
      <c r="E122" s="86"/>
      <c r="F122" s="85"/>
      <c r="H122"/>
      <c r="I122"/>
      <c r="J122"/>
      <c r="K122"/>
      <c r="L122"/>
      <c r="M122"/>
    </row>
    <row r="123" customHeight="1" spans="1:13">
      <c r="A123" s="85"/>
      <c r="B123" s="85"/>
      <c r="C123" s="85"/>
      <c r="D123" s="85"/>
      <c r="E123" s="86"/>
      <c r="F123" s="85"/>
      <c r="H123"/>
      <c r="I123"/>
      <c r="J123"/>
      <c r="K123"/>
      <c r="L123"/>
      <c r="M123"/>
    </row>
    <row r="124" customHeight="1" spans="1:13">
      <c r="A124" s="85"/>
      <c r="B124" s="85"/>
      <c r="C124" s="85"/>
      <c r="D124" s="85"/>
      <c r="E124" s="86"/>
      <c r="F124" s="85"/>
      <c r="H124"/>
      <c r="I124"/>
      <c r="J124"/>
      <c r="K124"/>
      <c r="L124"/>
      <c r="M124"/>
    </row>
    <row r="125" customHeight="1" spans="1:13">
      <c r="A125" s="85"/>
      <c r="B125" s="85"/>
      <c r="C125" s="85"/>
      <c r="D125" s="85"/>
      <c r="E125" s="86"/>
      <c r="F125" s="85"/>
      <c r="H125"/>
      <c r="I125"/>
      <c r="J125"/>
      <c r="K125"/>
      <c r="L125"/>
      <c r="M125"/>
    </row>
    <row r="126" customHeight="1" spans="1:13">
      <c r="A126" s="85"/>
      <c r="B126" s="85"/>
      <c r="C126" s="85"/>
      <c r="D126" s="85"/>
      <c r="E126" s="86"/>
      <c r="F126" s="85"/>
      <c r="H126"/>
      <c r="I126"/>
      <c r="J126"/>
      <c r="K126"/>
      <c r="L126"/>
      <c r="M126"/>
    </row>
    <row r="127" customHeight="1" spans="1:13">
      <c r="A127" s="85"/>
      <c r="B127" s="85"/>
      <c r="C127" s="85"/>
      <c r="D127" s="85"/>
      <c r="E127" s="86"/>
      <c r="F127" s="85"/>
      <c r="H127"/>
      <c r="I127"/>
      <c r="J127"/>
      <c r="K127"/>
      <c r="L127"/>
      <c r="M127"/>
    </row>
    <row r="128" customHeight="1" spans="1:13">
      <c r="A128" s="85"/>
      <c r="B128" s="85"/>
      <c r="C128" s="85"/>
      <c r="D128" s="85"/>
      <c r="E128" s="86"/>
      <c r="F128" s="85"/>
      <c r="H128"/>
      <c r="I128"/>
      <c r="J128"/>
      <c r="K128"/>
      <c r="L128"/>
      <c r="M128"/>
    </row>
    <row r="129" customHeight="1" spans="1:13">
      <c r="A129" s="85"/>
      <c r="B129" s="85"/>
      <c r="C129" s="85"/>
      <c r="D129" s="85"/>
      <c r="E129" s="86"/>
      <c r="F129" s="85"/>
      <c r="H129"/>
      <c r="I129"/>
      <c r="J129"/>
      <c r="K129"/>
      <c r="L129"/>
      <c r="M129"/>
    </row>
    <row r="130" customHeight="1" spans="1:13">
      <c r="A130" s="85"/>
      <c r="B130" s="85"/>
      <c r="C130" s="85"/>
      <c r="D130" s="85"/>
      <c r="E130" s="86"/>
      <c r="F130" s="85"/>
      <c r="H130"/>
      <c r="I130"/>
      <c r="J130"/>
      <c r="K130"/>
      <c r="L130"/>
      <c r="M130"/>
    </row>
    <row r="131" customHeight="1" spans="1:13">
      <c r="A131" s="85"/>
      <c r="B131" s="85"/>
      <c r="C131" s="85"/>
      <c r="D131" s="85"/>
      <c r="E131" s="86"/>
      <c r="F131" s="85"/>
      <c r="H131"/>
      <c r="I131"/>
      <c r="J131"/>
      <c r="K131"/>
      <c r="L131"/>
      <c r="M131"/>
    </row>
    <row r="132" customHeight="1" spans="1:13">
      <c r="A132" s="85"/>
      <c r="B132" s="85"/>
      <c r="C132" s="85"/>
      <c r="D132" s="85"/>
      <c r="E132" s="86"/>
      <c r="F132" s="85"/>
      <c r="H132"/>
      <c r="I132"/>
      <c r="J132"/>
      <c r="K132"/>
      <c r="L132"/>
      <c r="M132"/>
    </row>
    <row r="133" customHeight="1" spans="1:13">
      <c r="A133" s="85"/>
      <c r="B133" s="85"/>
      <c r="C133" s="85"/>
      <c r="D133" s="85"/>
      <c r="E133" s="86"/>
      <c r="F133" s="85"/>
      <c r="H133"/>
      <c r="I133"/>
      <c r="J133"/>
      <c r="K133"/>
      <c r="L133"/>
      <c r="M133"/>
    </row>
    <row r="134" customHeight="1" spans="1:13">
      <c r="A134" s="85"/>
      <c r="B134" s="85"/>
      <c r="C134" s="85"/>
      <c r="D134" s="85"/>
      <c r="E134" s="86"/>
      <c r="F134" s="85"/>
      <c r="H134"/>
      <c r="I134"/>
      <c r="J134"/>
      <c r="K134"/>
      <c r="L134"/>
      <c r="M134"/>
    </row>
    <row r="135" customHeight="1" spans="1:13">
      <c r="A135" s="85"/>
      <c r="B135" s="85"/>
      <c r="C135" s="85"/>
      <c r="D135" s="85"/>
      <c r="E135" s="86"/>
      <c r="F135" s="85"/>
      <c r="H135"/>
      <c r="I135"/>
      <c r="J135"/>
      <c r="K135"/>
      <c r="L135"/>
      <c r="M135"/>
    </row>
    <row r="136" customHeight="1" spans="1:13">
      <c r="A136" s="85"/>
      <c r="B136" s="85"/>
      <c r="C136" s="85"/>
      <c r="D136" s="85"/>
      <c r="E136" s="86"/>
      <c r="F136" s="85"/>
      <c r="H136"/>
      <c r="I136"/>
      <c r="J136"/>
      <c r="K136"/>
      <c r="L136"/>
      <c r="M136"/>
    </row>
    <row r="137" customHeight="1" spans="1:13">
      <c r="A137" s="85"/>
      <c r="B137" s="85"/>
      <c r="C137" s="85"/>
      <c r="D137" s="85"/>
      <c r="E137" s="86"/>
      <c r="F137" s="85"/>
      <c r="H137"/>
      <c r="I137"/>
      <c r="J137"/>
      <c r="K137"/>
      <c r="L137"/>
      <c r="M137"/>
    </row>
    <row r="138" customHeight="1" spans="1:13">
      <c r="A138" s="85"/>
      <c r="B138" s="85"/>
      <c r="C138" s="85"/>
      <c r="D138" s="85"/>
      <c r="E138" s="86"/>
      <c r="F138" s="85"/>
      <c r="H138"/>
      <c r="I138"/>
      <c r="J138"/>
      <c r="K138"/>
      <c r="L138"/>
      <c r="M138"/>
    </row>
    <row r="139" customHeight="1" spans="1:13">
      <c r="A139" s="85"/>
      <c r="B139" s="85"/>
      <c r="C139" s="85"/>
      <c r="D139" s="85"/>
      <c r="E139" s="86"/>
      <c r="F139" s="85"/>
      <c r="H139"/>
      <c r="I139"/>
      <c r="J139"/>
      <c r="K139"/>
      <c r="L139"/>
      <c r="M139"/>
    </row>
    <row r="140" customHeight="1" spans="1:13">
      <c r="A140" s="85"/>
      <c r="B140" s="85"/>
      <c r="C140" s="85"/>
      <c r="D140" s="85"/>
      <c r="E140" s="86"/>
      <c r="F140" s="85"/>
      <c r="H140"/>
      <c r="I140"/>
      <c r="J140"/>
      <c r="K140"/>
      <c r="L140"/>
      <c r="M140"/>
    </row>
    <row r="141" customHeight="1" spans="1:13">
      <c r="A141" s="85"/>
      <c r="B141" s="85"/>
      <c r="C141" s="85"/>
      <c r="D141" s="85"/>
      <c r="E141" s="86"/>
      <c r="F141" s="85"/>
      <c r="H141"/>
      <c r="I141"/>
      <c r="J141"/>
      <c r="K141"/>
      <c r="L141"/>
      <c r="M141"/>
    </row>
    <row r="142" customHeight="1" spans="1:13">
      <c r="A142" s="85"/>
      <c r="B142" s="85"/>
      <c r="C142" s="85"/>
      <c r="D142" s="85"/>
      <c r="E142" s="86"/>
      <c r="F142" s="85"/>
      <c r="H142"/>
      <c r="I142"/>
      <c r="J142"/>
      <c r="K142"/>
      <c r="L142"/>
      <c r="M142"/>
    </row>
    <row r="143" customHeight="1" spans="1:13">
      <c r="A143" s="85"/>
      <c r="B143" s="85"/>
      <c r="C143" s="85"/>
      <c r="D143" s="85"/>
      <c r="E143" s="86"/>
      <c r="F143" s="85"/>
      <c r="H143"/>
      <c r="I143"/>
      <c r="J143"/>
      <c r="K143"/>
      <c r="L143"/>
      <c r="M143"/>
    </row>
    <row r="144" customHeight="1" spans="1:13">
      <c r="A144" s="85"/>
      <c r="B144" s="85"/>
      <c r="C144" s="85"/>
      <c r="D144" s="85"/>
      <c r="E144" s="86"/>
      <c r="F144" s="85"/>
      <c r="H144"/>
      <c r="I144"/>
      <c r="J144"/>
      <c r="K144"/>
      <c r="L144"/>
      <c r="M144"/>
    </row>
    <row r="145" customHeight="1" spans="1:13">
      <c r="A145" s="85"/>
      <c r="B145" s="85"/>
      <c r="C145" s="85"/>
      <c r="D145" s="85"/>
      <c r="E145" s="86"/>
      <c r="F145" s="85"/>
      <c r="H145"/>
      <c r="I145"/>
      <c r="J145"/>
      <c r="K145"/>
      <c r="L145"/>
      <c r="M145"/>
    </row>
    <row r="146" customHeight="1" spans="1:13">
      <c r="A146" s="85"/>
      <c r="B146" s="85"/>
      <c r="C146" s="85"/>
      <c r="D146" s="85"/>
      <c r="E146" s="86"/>
      <c r="F146" s="85"/>
      <c r="H146"/>
      <c r="I146"/>
      <c r="J146"/>
      <c r="K146"/>
      <c r="L146"/>
      <c r="M146"/>
    </row>
    <row r="147" customHeight="1" spans="1:13">
      <c r="A147" s="85"/>
      <c r="B147" s="85"/>
      <c r="C147" s="85"/>
      <c r="D147" s="85"/>
      <c r="E147" s="86"/>
      <c r="F147" s="85"/>
      <c r="H147"/>
      <c r="I147"/>
      <c r="J147"/>
      <c r="K147"/>
      <c r="L147"/>
      <c r="M147"/>
    </row>
    <row r="148" customHeight="1" spans="1:13">
      <c r="A148" s="85"/>
      <c r="B148" s="85"/>
      <c r="C148" s="85"/>
      <c r="D148" s="85"/>
      <c r="E148" s="86"/>
      <c r="F148" s="85"/>
      <c r="H148"/>
      <c r="I148"/>
      <c r="J148"/>
      <c r="K148"/>
      <c r="L148"/>
      <c r="M148"/>
    </row>
    <row r="149" customHeight="1" spans="1:13">
      <c r="A149" s="85"/>
      <c r="B149" s="85"/>
      <c r="C149" s="85"/>
      <c r="D149" s="85"/>
      <c r="E149" s="86"/>
      <c r="F149" s="85"/>
      <c r="H149"/>
      <c r="I149"/>
      <c r="J149"/>
      <c r="K149"/>
      <c r="L149"/>
      <c r="M149"/>
    </row>
    <row r="150" customHeight="1" spans="1:13">
      <c r="A150" s="85"/>
      <c r="B150" s="85"/>
      <c r="C150" s="85"/>
      <c r="D150" s="85"/>
      <c r="E150" s="86"/>
      <c r="F150" s="85"/>
      <c r="H150"/>
      <c r="I150"/>
      <c r="J150"/>
      <c r="K150"/>
      <c r="L150"/>
      <c r="M150"/>
    </row>
    <row r="151" customHeight="1" spans="1:13">
      <c r="A151" s="85"/>
      <c r="B151" s="85"/>
      <c r="C151" s="85"/>
      <c r="D151" s="85"/>
      <c r="E151" s="86"/>
      <c r="F151" s="85"/>
      <c r="H151"/>
      <c r="I151"/>
      <c r="J151"/>
      <c r="K151"/>
      <c r="L151"/>
      <c r="M151"/>
    </row>
    <row r="152" customHeight="1" spans="1:13">
      <c r="A152" s="85"/>
      <c r="B152" s="85"/>
      <c r="C152" s="85"/>
      <c r="D152" s="85"/>
      <c r="E152" s="86"/>
      <c r="F152" s="85"/>
      <c r="H152"/>
      <c r="I152"/>
      <c r="J152"/>
      <c r="K152"/>
      <c r="L152"/>
      <c r="M152"/>
    </row>
    <row r="153" customHeight="1" spans="1:13">
      <c r="A153" s="85"/>
      <c r="B153" s="85"/>
      <c r="C153" s="85"/>
      <c r="D153" s="85"/>
      <c r="E153" s="86"/>
      <c r="F153" s="85"/>
      <c r="H153"/>
      <c r="I153"/>
      <c r="J153"/>
      <c r="K153"/>
      <c r="L153"/>
      <c r="M153"/>
    </row>
    <row r="154" customHeight="1" spans="1:13">
      <c r="A154" s="85"/>
      <c r="B154" s="85"/>
      <c r="C154" s="85"/>
      <c r="D154" s="85"/>
      <c r="E154" s="86"/>
      <c r="F154" s="85"/>
      <c r="H154"/>
      <c r="I154"/>
      <c r="J154"/>
      <c r="K154"/>
      <c r="L154"/>
      <c r="M154"/>
    </row>
    <row r="155" customHeight="1" spans="1:13">
      <c r="A155" s="85"/>
      <c r="B155" s="85"/>
      <c r="C155" s="85"/>
      <c r="D155" s="85"/>
      <c r="E155" s="86"/>
      <c r="F155" s="85"/>
      <c r="H155"/>
      <c r="I155"/>
      <c r="J155"/>
      <c r="K155"/>
      <c r="L155"/>
      <c r="M155"/>
    </row>
    <row r="156" customHeight="1" spans="1:13">
      <c r="A156" s="85"/>
      <c r="B156" s="85"/>
      <c r="C156" s="85"/>
      <c r="D156" s="85"/>
      <c r="E156" s="86"/>
      <c r="F156" s="85"/>
      <c r="H156"/>
      <c r="I156"/>
      <c r="J156"/>
      <c r="K156"/>
      <c r="L156"/>
      <c r="M156"/>
    </row>
    <row r="157" customHeight="1" spans="1:13">
      <c r="A157" s="85"/>
      <c r="B157" s="85"/>
      <c r="C157" s="85"/>
      <c r="D157" s="85"/>
      <c r="E157" s="86"/>
      <c r="F157" s="85"/>
      <c r="H157"/>
      <c r="I157"/>
      <c r="J157"/>
      <c r="K157"/>
      <c r="L157"/>
      <c r="M157"/>
    </row>
    <row r="158" customHeight="1" spans="1:13">
      <c r="A158" s="85"/>
      <c r="B158" s="85"/>
      <c r="C158" s="85"/>
      <c r="D158" s="85"/>
      <c r="E158" s="86"/>
      <c r="F158" s="85"/>
      <c r="H158"/>
      <c r="I158"/>
      <c r="J158"/>
      <c r="K158"/>
      <c r="L158"/>
      <c r="M158"/>
    </row>
    <row r="159" customHeight="1" spans="1:13">
      <c r="A159" s="85"/>
      <c r="B159" s="85"/>
      <c r="C159" s="85"/>
      <c r="D159" s="85"/>
      <c r="E159" s="86"/>
      <c r="F159" s="85"/>
      <c r="H159"/>
      <c r="I159"/>
      <c r="J159"/>
      <c r="K159"/>
      <c r="L159"/>
      <c r="M159"/>
    </row>
    <row r="160" customHeight="1" spans="1:13">
      <c r="A160" s="85"/>
      <c r="B160" s="85"/>
      <c r="C160" s="85"/>
      <c r="D160" s="85"/>
      <c r="E160" s="86"/>
      <c r="F160" s="85"/>
      <c r="H160"/>
      <c r="I160"/>
      <c r="J160"/>
      <c r="K160"/>
      <c r="L160"/>
      <c r="M160"/>
    </row>
    <row r="161" customHeight="1" spans="1:13">
      <c r="A161" s="85"/>
      <c r="B161" s="85"/>
      <c r="C161" s="85"/>
      <c r="D161" s="85"/>
      <c r="E161" s="86"/>
      <c r="F161" s="85"/>
      <c r="H161"/>
      <c r="I161"/>
      <c r="J161"/>
      <c r="K161"/>
      <c r="L161"/>
      <c r="M161"/>
    </row>
    <row r="162" customHeight="1" spans="1:13">
      <c r="A162" s="85"/>
      <c r="B162" s="85"/>
      <c r="C162" s="85"/>
      <c r="D162" s="85"/>
      <c r="E162" s="86"/>
      <c r="F162" s="85"/>
      <c r="H162"/>
      <c r="I162"/>
      <c r="J162"/>
      <c r="K162"/>
      <c r="L162"/>
      <c r="M162"/>
    </row>
    <row r="163" customHeight="1" spans="1:13">
      <c r="A163" s="85"/>
      <c r="B163" s="85"/>
      <c r="C163" s="85"/>
      <c r="D163" s="85"/>
      <c r="E163" s="86"/>
      <c r="F163" s="85"/>
      <c r="H163"/>
      <c r="I163"/>
      <c r="J163"/>
      <c r="K163"/>
      <c r="L163"/>
      <c r="M163"/>
    </row>
    <row r="164" customHeight="1" spans="1:13">
      <c r="A164" s="85"/>
      <c r="B164" s="85"/>
      <c r="C164" s="85"/>
      <c r="D164" s="85"/>
      <c r="E164" s="86"/>
      <c r="F164" s="85"/>
      <c r="H164"/>
      <c r="I164"/>
      <c r="J164"/>
      <c r="K164"/>
      <c r="L164"/>
      <c r="M164"/>
    </row>
    <row r="165" customHeight="1" spans="1:13">
      <c r="A165" s="85"/>
      <c r="B165" s="85"/>
      <c r="C165" s="85"/>
      <c r="D165" s="85"/>
      <c r="E165" s="86"/>
      <c r="F165" s="85"/>
      <c r="H165"/>
      <c r="I165"/>
      <c r="J165"/>
      <c r="K165"/>
      <c r="L165"/>
      <c r="M165"/>
    </row>
    <row r="166" customHeight="1" spans="1:13">
      <c r="A166" s="85"/>
      <c r="B166" s="85"/>
      <c r="C166" s="85"/>
      <c r="D166" s="85"/>
      <c r="E166" s="86"/>
      <c r="F166" s="85"/>
      <c r="H166"/>
      <c r="I166"/>
      <c r="J166"/>
      <c r="K166"/>
      <c r="L166"/>
      <c r="M166"/>
    </row>
    <row r="167" customHeight="1" spans="1:13">
      <c r="A167" s="85"/>
      <c r="B167" s="85"/>
      <c r="C167" s="85"/>
      <c r="D167" s="85"/>
      <c r="E167" s="86"/>
      <c r="F167" s="85"/>
      <c r="H167"/>
      <c r="I167"/>
      <c r="J167"/>
      <c r="K167"/>
      <c r="L167"/>
      <c r="M167"/>
    </row>
    <row r="168" customHeight="1" spans="1:13">
      <c r="A168" s="85"/>
      <c r="B168" s="85"/>
      <c r="C168" s="85"/>
      <c r="D168" s="85"/>
      <c r="E168" s="86"/>
      <c r="F168" s="85"/>
      <c r="H168"/>
      <c r="I168"/>
      <c r="J168"/>
      <c r="K168"/>
      <c r="L168"/>
      <c r="M168"/>
    </row>
    <row r="169" customHeight="1" spans="1:13">
      <c r="A169" s="85"/>
      <c r="B169" s="85"/>
      <c r="C169" s="85"/>
      <c r="D169" s="85"/>
      <c r="E169" s="86"/>
      <c r="F169" s="85"/>
      <c r="H169"/>
      <c r="I169"/>
      <c r="J169"/>
      <c r="K169"/>
      <c r="L169"/>
      <c r="M169"/>
    </row>
    <row r="170" customHeight="1" spans="1:13">
      <c r="A170" s="85"/>
      <c r="B170" s="85"/>
      <c r="C170" s="85"/>
      <c r="D170" s="85"/>
      <c r="E170" s="86"/>
      <c r="F170" s="85"/>
      <c r="H170"/>
      <c r="I170"/>
      <c r="J170"/>
      <c r="K170"/>
      <c r="L170"/>
      <c r="M170"/>
    </row>
    <row r="171" customHeight="1" spans="1:13">
      <c r="A171" s="85"/>
      <c r="B171" s="85"/>
      <c r="C171" s="85"/>
      <c r="D171" s="85"/>
      <c r="E171" s="86"/>
      <c r="F171" s="85"/>
      <c r="H171"/>
      <c r="I171"/>
      <c r="J171"/>
      <c r="K171"/>
      <c r="L171"/>
      <c r="M171"/>
    </row>
    <row r="172" customHeight="1" spans="1:13">
      <c r="A172" s="85"/>
      <c r="B172" s="85"/>
      <c r="C172" s="85"/>
      <c r="D172" s="85"/>
      <c r="E172" s="86"/>
      <c r="F172" s="85"/>
      <c r="H172"/>
      <c r="I172"/>
      <c r="J172"/>
      <c r="K172"/>
      <c r="L172"/>
      <c r="M172"/>
    </row>
    <row r="173" customHeight="1" spans="1:13">
      <c r="A173" s="85"/>
      <c r="B173" s="85"/>
      <c r="C173" s="85"/>
      <c r="D173" s="85"/>
      <c r="E173" s="86"/>
      <c r="F173" s="85"/>
      <c r="H173"/>
      <c r="I173"/>
      <c r="J173"/>
      <c r="K173"/>
      <c r="L173"/>
      <c r="M173"/>
    </row>
    <row r="174" customHeight="1" spans="1:13">
      <c r="A174" s="85"/>
      <c r="B174" s="85"/>
      <c r="C174" s="85"/>
      <c r="D174" s="85"/>
      <c r="E174" s="86"/>
      <c r="F174" s="85"/>
      <c r="H174"/>
      <c r="I174"/>
      <c r="J174"/>
      <c r="K174"/>
      <c r="L174"/>
      <c r="M174"/>
    </row>
    <row r="175" customHeight="1" spans="1:13">
      <c r="A175" s="85"/>
      <c r="B175" s="85"/>
      <c r="C175" s="85"/>
      <c r="D175" s="85"/>
      <c r="E175" s="86"/>
      <c r="F175" s="85"/>
      <c r="H175"/>
      <c r="I175"/>
      <c r="J175"/>
      <c r="K175"/>
      <c r="L175"/>
      <c r="M175"/>
    </row>
    <row r="176" customHeight="1" spans="1:13">
      <c r="A176" s="85"/>
      <c r="B176" s="85"/>
      <c r="C176" s="85"/>
      <c r="D176" s="85"/>
      <c r="E176" s="86"/>
      <c r="F176" s="85"/>
      <c r="H176"/>
      <c r="I176"/>
      <c r="J176"/>
      <c r="K176"/>
      <c r="L176"/>
      <c r="M176"/>
    </row>
    <row r="177" customHeight="1" spans="1:13">
      <c r="A177" s="85"/>
      <c r="B177" s="85"/>
      <c r="C177" s="85"/>
      <c r="D177" s="85"/>
      <c r="E177" s="86"/>
      <c r="F177" s="85"/>
      <c r="H177"/>
      <c r="I177"/>
      <c r="J177"/>
      <c r="K177"/>
      <c r="L177"/>
      <c r="M177"/>
    </row>
    <row r="178" customHeight="1" spans="1:13">
      <c r="A178" s="85"/>
      <c r="B178" s="85"/>
      <c r="C178" s="85"/>
      <c r="D178" s="85"/>
      <c r="E178" s="86"/>
      <c r="F178" s="85"/>
      <c r="H178"/>
      <c r="I178"/>
      <c r="J178"/>
      <c r="K178"/>
      <c r="L178"/>
      <c r="M178"/>
    </row>
    <row r="179" customHeight="1" spans="1:13">
      <c r="A179" s="85"/>
      <c r="B179" s="85"/>
      <c r="C179" s="85"/>
      <c r="D179" s="85"/>
      <c r="E179" s="86"/>
      <c r="F179" s="85"/>
      <c r="H179"/>
      <c r="I179"/>
      <c r="J179"/>
      <c r="K179"/>
      <c r="L179"/>
      <c r="M179"/>
    </row>
    <row r="180" customHeight="1" spans="1:13">
      <c r="A180" s="85"/>
      <c r="B180" s="85"/>
      <c r="C180" s="85"/>
      <c r="D180" s="85"/>
      <c r="E180" s="86"/>
      <c r="F180" s="85"/>
      <c r="H180"/>
      <c r="I180"/>
      <c r="J180"/>
      <c r="K180"/>
      <c r="L180"/>
      <c r="M180"/>
    </row>
    <row r="181" customHeight="1" spans="1:13">
      <c r="A181" s="85"/>
      <c r="B181" s="85"/>
      <c r="C181" s="85"/>
      <c r="D181" s="85"/>
      <c r="E181" s="86"/>
      <c r="F181" s="85"/>
      <c r="H181"/>
      <c r="I181"/>
      <c r="J181"/>
      <c r="K181"/>
      <c r="L181"/>
      <c r="M181"/>
    </row>
    <row r="182" customHeight="1" spans="1:13">
      <c r="A182" s="85"/>
      <c r="B182" s="85"/>
      <c r="C182" s="85"/>
      <c r="D182" s="85"/>
      <c r="E182" s="86"/>
      <c r="F182" s="85"/>
      <c r="H182"/>
      <c r="I182"/>
      <c r="J182"/>
      <c r="K182"/>
      <c r="L182"/>
      <c r="M182"/>
    </row>
    <row r="183" customHeight="1" spans="1:13">
      <c r="A183" s="85"/>
      <c r="B183" s="85"/>
      <c r="C183" s="85"/>
      <c r="D183" s="85"/>
      <c r="E183" s="86"/>
      <c r="F183" s="85"/>
      <c r="H183"/>
      <c r="I183"/>
      <c r="J183"/>
      <c r="K183"/>
      <c r="L183"/>
      <c r="M183"/>
    </row>
    <row r="184" customHeight="1" spans="1:13">
      <c r="A184" s="85"/>
      <c r="B184" s="85"/>
      <c r="C184" s="85"/>
      <c r="D184" s="85"/>
      <c r="E184" s="86"/>
      <c r="F184" s="85"/>
      <c r="H184"/>
      <c r="I184"/>
      <c r="J184"/>
      <c r="K184"/>
      <c r="L184"/>
      <c r="M184"/>
    </row>
    <row r="185" customHeight="1" spans="1:13">
      <c r="A185" s="85"/>
      <c r="B185" s="85"/>
      <c r="C185" s="85"/>
      <c r="D185" s="85"/>
      <c r="E185" s="86"/>
      <c r="F185" s="85"/>
      <c r="H185"/>
      <c r="I185"/>
      <c r="J185"/>
      <c r="K185"/>
      <c r="L185"/>
      <c r="M185"/>
    </row>
    <row r="186" customHeight="1" spans="1:13">
      <c r="A186" s="85"/>
      <c r="B186" s="85"/>
      <c r="C186" s="85"/>
      <c r="D186" s="85"/>
      <c r="E186" s="86"/>
      <c r="F186" s="85"/>
      <c r="H186"/>
      <c r="I186"/>
      <c r="J186"/>
      <c r="K186"/>
      <c r="L186"/>
      <c r="M186"/>
    </row>
    <row r="187" customHeight="1" spans="1:13">
      <c r="A187" s="85"/>
      <c r="B187" s="85"/>
      <c r="C187" s="85"/>
      <c r="D187" s="85"/>
      <c r="E187" s="86"/>
      <c r="F187" s="85"/>
      <c r="H187"/>
      <c r="I187"/>
      <c r="J187"/>
      <c r="K187"/>
      <c r="L187"/>
      <c r="M187"/>
    </row>
    <row r="188" customHeight="1" spans="1:13">
      <c r="A188" s="85"/>
      <c r="B188" s="85"/>
      <c r="C188" s="85"/>
      <c r="D188" s="85"/>
      <c r="E188" s="86"/>
      <c r="F188" s="85"/>
      <c r="H188"/>
      <c r="I188"/>
      <c r="J188"/>
      <c r="K188"/>
      <c r="L188"/>
      <c r="M188"/>
    </row>
    <row r="189" customHeight="1" spans="1:13">
      <c r="A189" s="85"/>
      <c r="B189" s="85"/>
      <c r="C189" s="85"/>
      <c r="D189" s="85"/>
      <c r="E189" s="86"/>
      <c r="F189" s="85"/>
      <c r="H189"/>
      <c r="I189"/>
      <c r="J189"/>
      <c r="K189"/>
      <c r="L189"/>
      <c r="M189"/>
    </row>
    <row r="190" customHeight="1" spans="1:13">
      <c r="A190" s="85"/>
      <c r="B190" s="85"/>
      <c r="C190" s="85"/>
      <c r="D190" s="85"/>
      <c r="E190" s="86"/>
      <c r="F190" s="85"/>
      <c r="H190"/>
      <c r="I190"/>
      <c r="J190"/>
      <c r="K190"/>
      <c r="L190"/>
      <c r="M190"/>
    </row>
    <row r="191" customHeight="1" spans="1:13">
      <c r="A191" s="85"/>
      <c r="B191" s="85"/>
      <c r="C191" s="85"/>
      <c r="D191" s="85"/>
      <c r="E191" s="86"/>
      <c r="F191" s="85"/>
      <c r="H191"/>
      <c r="I191"/>
      <c r="J191"/>
      <c r="K191"/>
      <c r="L191"/>
      <c r="M191"/>
    </row>
    <row r="192" customHeight="1" spans="1:13">
      <c r="A192" s="85"/>
      <c r="B192" s="85"/>
      <c r="C192" s="85"/>
      <c r="D192" s="85"/>
      <c r="E192" s="86"/>
      <c r="F192" s="85"/>
      <c r="H192"/>
      <c r="I192"/>
      <c r="J192"/>
      <c r="K192"/>
      <c r="L192"/>
      <c r="M192"/>
    </row>
    <row r="193" customHeight="1" spans="1:13">
      <c r="A193" s="85"/>
      <c r="B193" s="85"/>
      <c r="C193" s="85"/>
      <c r="D193" s="85"/>
      <c r="E193" s="86"/>
      <c r="F193" s="85"/>
      <c r="H193"/>
      <c r="I193"/>
      <c r="J193"/>
      <c r="K193"/>
      <c r="L193"/>
      <c r="M193"/>
    </row>
    <row r="194" customHeight="1" spans="1:13">
      <c r="A194" s="85"/>
      <c r="B194" s="85"/>
      <c r="C194" s="85"/>
      <c r="D194" s="85"/>
      <c r="E194" s="86"/>
      <c r="F194" s="85"/>
      <c r="H194"/>
      <c r="I194"/>
      <c r="J194"/>
      <c r="K194"/>
      <c r="L194"/>
      <c r="M194"/>
    </row>
    <row r="195" customHeight="1" spans="1:13">
      <c r="A195" s="85"/>
      <c r="B195" s="85"/>
      <c r="C195" s="85"/>
      <c r="D195" s="85"/>
      <c r="E195" s="86"/>
      <c r="F195" s="85"/>
      <c r="H195"/>
      <c r="I195"/>
      <c r="J195"/>
      <c r="K195"/>
      <c r="L195"/>
      <c r="M195"/>
    </row>
    <row r="196" customHeight="1" spans="1:13">
      <c r="A196" s="85"/>
      <c r="B196" s="85"/>
      <c r="C196" s="85"/>
      <c r="D196" s="85"/>
      <c r="E196" s="86"/>
      <c r="F196" s="85"/>
      <c r="H196"/>
      <c r="I196"/>
      <c r="J196"/>
      <c r="K196"/>
      <c r="L196"/>
      <c r="M196"/>
    </row>
    <row r="197" customHeight="1" spans="1:13">
      <c r="A197" s="85"/>
      <c r="B197" s="85"/>
      <c r="C197" s="85"/>
      <c r="D197" s="85"/>
      <c r="E197" s="86"/>
      <c r="F197" s="85"/>
      <c r="H197"/>
      <c r="I197"/>
      <c r="J197"/>
      <c r="K197"/>
      <c r="L197"/>
      <c r="M197"/>
    </row>
    <row r="198" customHeight="1" spans="1:13">
      <c r="A198" s="85"/>
      <c r="B198" s="85"/>
      <c r="C198" s="85"/>
      <c r="D198" s="85"/>
      <c r="E198" s="86"/>
      <c r="F198" s="85"/>
      <c r="H198"/>
      <c r="I198"/>
      <c r="J198"/>
      <c r="K198"/>
      <c r="L198"/>
      <c r="M198"/>
    </row>
    <row r="199" customHeight="1" spans="1:13">
      <c r="A199" s="85"/>
      <c r="B199" s="85"/>
      <c r="C199" s="85"/>
      <c r="D199" s="85"/>
      <c r="E199" s="86"/>
      <c r="F199" s="85"/>
      <c r="H199"/>
      <c r="I199"/>
      <c r="J199"/>
      <c r="K199"/>
      <c r="L199"/>
      <c r="M199"/>
    </row>
    <row r="200" customHeight="1" spans="1:13">
      <c r="A200" s="85"/>
      <c r="B200" s="85"/>
      <c r="C200" s="85"/>
      <c r="D200" s="85"/>
      <c r="E200" s="86"/>
      <c r="F200" s="85"/>
      <c r="H200"/>
      <c r="I200"/>
      <c r="J200"/>
      <c r="K200"/>
      <c r="L200"/>
      <c r="M200"/>
    </row>
    <row r="201" customHeight="1" spans="1:13">
      <c r="A201" s="85"/>
      <c r="B201" s="85"/>
      <c r="C201" s="85"/>
      <c r="D201" s="85"/>
      <c r="E201" s="86"/>
      <c r="F201" s="85"/>
      <c r="H201"/>
      <c r="I201"/>
      <c r="J201"/>
      <c r="K201"/>
      <c r="L201"/>
      <c r="M201"/>
    </row>
    <row r="202" customHeight="1" spans="1:13">
      <c r="A202" s="85"/>
      <c r="B202" s="85"/>
      <c r="C202" s="85"/>
      <c r="D202" s="85"/>
      <c r="E202" s="86"/>
      <c r="F202" s="85"/>
      <c r="H202"/>
      <c r="I202"/>
      <c r="J202"/>
      <c r="K202"/>
      <c r="L202"/>
      <c r="M202"/>
    </row>
    <row r="203" customHeight="1" spans="1:13">
      <c r="A203" s="85"/>
      <c r="B203" s="85"/>
      <c r="C203" s="85"/>
      <c r="D203" s="85"/>
      <c r="E203" s="86"/>
      <c r="F203" s="85"/>
      <c r="H203"/>
      <c r="I203"/>
      <c r="J203"/>
      <c r="K203"/>
      <c r="L203"/>
      <c r="M203"/>
    </row>
    <row r="204" customHeight="1" spans="1:13">
      <c r="A204" s="85"/>
      <c r="B204" s="85"/>
      <c r="C204" s="85"/>
      <c r="D204" s="85"/>
      <c r="E204" s="86"/>
      <c r="F204" s="85"/>
      <c r="H204"/>
      <c r="I204"/>
      <c r="J204"/>
      <c r="K204"/>
      <c r="L204"/>
      <c r="M204"/>
    </row>
    <row r="205" customHeight="1" spans="1:13">
      <c r="A205" s="85"/>
      <c r="B205" s="85"/>
      <c r="C205" s="85"/>
      <c r="D205" s="85"/>
      <c r="E205" s="86"/>
      <c r="F205" s="85"/>
      <c r="H205"/>
      <c r="I205"/>
      <c r="J205"/>
      <c r="K205"/>
      <c r="L205"/>
      <c r="M205"/>
    </row>
    <row r="206" customHeight="1" spans="1:13">
      <c r="A206" s="85"/>
      <c r="B206" s="85"/>
      <c r="C206" s="85"/>
      <c r="D206" s="85"/>
      <c r="E206" s="86"/>
      <c r="F206" s="85"/>
      <c r="H206"/>
      <c r="I206"/>
      <c r="J206"/>
      <c r="K206"/>
      <c r="L206"/>
      <c r="M206"/>
    </row>
    <row r="207" customHeight="1" spans="1:13">
      <c r="A207" s="85"/>
      <c r="B207" s="85"/>
      <c r="C207" s="85"/>
      <c r="D207" s="85"/>
      <c r="E207" s="86"/>
      <c r="F207" s="85"/>
      <c r="H207"/>
      <c r="I207"/>
      <c r="J207"/>
      <c r="K207"/>
      <c r="L207"/>
      <c r="M207"/>
    </row>
    <row r="208" customHeight="1" spans="1:13">
      <c r="A208" s="85"/>
      <c r="B208" s="85"/>
      <c r="C208" s="85"/>
      <c r="D208" s="85"/>
      <c r="E208" s="86"/>
      <c r="F208" s="85"/>
      <c r="H208"/>
      <c r="I208"/>
      <c r="J208"/>
      <c r="K208"/>
      <c r="L208"/>
      <c r="M208"/>
    </row>
    <row r="209" customHeight="1" spans="1:13">
      <c r="A209" s="85"/>
      <c r="B209" s="85"/>
      <c r="C209" s="85"/>
      <c r="D209" s="85"/>
      <c r="E209" s="86"/>
      <c r="F209" s="85"/>
      <c r="H209"/>
      <c r="I209"/>
      <c r="J209"/>
      <c r="K209"/>
      <c r="L209"/>
      <c r="M209"/>
    </row>
    <row r="210" customHeight="1" spans="1:13">
      <c r="A210" s="85"/>
      <c r="B210" s="85"/>
      <c r="C210" s="85"/>
      <c r="D210" s="85"/>
      <c r="E210" s="86"/>
      <c r="F210" s="85"/>
      <c r="H210"/>
      <c r="I210"/>
      <c r="J210"/>
      <c r="K210"/>
      <c r="L210"/>
      <c r="M210"/>
    </row>
    <row r="211" customHeight="1" spans="1:13">
      <c r="A211" s="85"/>
      <c r="B211" s="85"/>
      <c r="C211" s="85"/>
      <c r="D211" s="85"/>
      <c r="E211" s="86"/>
      <c r="F211" s="85"/>
      <c r="H211"/>
      <c r="I211"/>
      <c r="J211"/>
      <c r="K211"/>
      <c r="L211"/>
      <c r="M211"/>
    </row>
    <row r="212" customHeight="1" spans="1:13">
      <c r="A212" s="85"/>
      <c r="B212" s="85"/>
      <c r="C212" s="85"/>
      <c r="D212" s="85"/>
      <c r="E212" s="86"/>
      <c r="F212" s="85"/>
      <c r="H212"/>
      <c r="I212"/>
      <c r="J212"/>
      <c r="K212"/>
      <c r="L212"/>
      <c r="M212"/>
    </row>
    <row r="213" customHeight="1" spans="1:13">
      <c r="A213" s="85"/>
      <c r="B213" s="85"/>
      <c r="C213" s="85"/>
      <c r="D213" s="85"/>
      <c r="E213" s="86"/>
      <c r="F213" s="85"/>
      <c r="H213"/>
      <c r="I213"/>
      <c r="J213"/>
      <c r="K213"/>
      <c r="L213"/>
      <c r="M213"/>
    </row>
    <row r="214" customHeight="1" spans="1:13">
      <c r="A214" s="85"/>
      <c r="B214" s="85"/>
      <c r="C214" s="85"/>
      <c r="D214" s="85"/>
      <c r="E214" s="86"/>
      <c r="F214" s="85"/>
      <c r="H214"/>
      <c r="I214"/>
      <c r="J214"/>
      <c r="K214"/>
      <c r="L214"/>
      <c r="M214"/>
    </row>
    <row r="215" customHeight="1" spans="1:13">
      <c r="A215" s="85"/>
      <c r="B215" s="85"/>
      <c r="C215" s="85"/>
      <c r="D215" s="85"/>
      <c r="E215" s="86"/>
      <c r="F215" s="85"/>
      <c r="H215"/>
      <c r="I215"/>
      <c r="J215"/>
      <c r="K215"/>
      <c r="L215"/>
      <c r="M215"/>
    </row>
    <row r="216" customHeight="1" spans="1:13">
      <c r="A216" s="85"/>
      <c r="B216" s="85"/>
      <c r="C216" s="85"/>
      <c r="D216" s="85"/>
      <c r="E216" s="86"/>
      <c r="F216" s="85"/>
      <c r="H216"/>
      <c r="I216"/>
      <c r="J216"/>
      <c r="K216"/>
      <c r="L216"/>
      <c r="M216"/>
    </row>
    <row r="217" customHeight="1" spans="1:13">
      <c r="A217" s="85"/>
      <c r="B217" s="85"/>
      <c r="C217" s="85"/>
      <c r="D217" s="85"/>
      <c r="E217" s="86"/>
      <c r="F217" s="85"/>
      <c r="H217"/>
      <c r="I217"/>
      <c r="J217"/>
      <c r="K217"/>
      <c r="L217"/>
      <c r="M217"/>
    </row>
    <row r="218" customHeight="1" spans="1:13">
      <c r="A218" s="85"/>
      <c r="B218" s="85"/>
      <c r="C218" s="85"/>
      <c r="D218" s="85"/>
      <c r="E218" s="86"/>
      <c r="F218" s="85"/>
      <c r="H218"/>
      <c r="I218"/>
      <c r="J218"/>
      <c r="K218"/>
      <c r="L218"/>
      <c r="M218"/>
    </row>
    <row r="219" customHeight="1" spans="1:13">
      <c r="A219" s="85"/>
      <c r="B219" s="85"/>
      <c r="C219" s="85"/>
      <c r="D219" s="85"/>
      <c r="E219" s="86"/>
      <c r="F219" s="85"/>
      <c r="H219"/>
      <c r="I219"/>
      <c r="J219"/>
      <c r="K219"/>
      <c r="L219"/>
      <c r="M219"/>
    </row>
    <row r="220" customHeight="1" spans="1:13">
      <c r="A220" s="85"/>
      <c r="B220" s="85"/>
      <c r="C220" s="85"/>
      <c r="D220" s="85"/>
      <c r="E220" s="86"/>
      <c r="F220" s="85"/>
      <c r="H220"/>
      <c r="I220"/>
      <c r="J220"/>
      <c r="K220"/>
      <c r="L220"/>
      <c r="M220"/>
    </row>
    <row r="221" customHeight="1" spans="1:13">
      <c r="A221" s="85"/>
      <c r="B221" s="85"/>
      <c r="C221" s="85"/>
      <c r="D221" s="85"/>
      <c r="E221" s="86"/>
      <c r="F221" s="85"/>
      <c r="H221"/>
      <c r="I221"/>
      <c r="J221"/>
      <c r="K221"/>
      <c r="L221"/>
      <c r="M221"/>
    </row>
    <row r="222" customHeight="1" spans="1:13">
      <c r="A222" s="85"/>
      <c r="B222" s="85"/>
      <c r="C222" s="85"/>
      <c r="D222" s="85"/>
      <c r="E222" s="86"/>
      <c r="F222" s="85"/>
      <c r="H222"/>
      <c r="I222"/>
      <c r="J222"/>
      <c r="K222"/>
      <c r="L222"/>
      <c r="M222"/>
    </row>
    <row r="223" customHeight="1" spans="1:13">
      <c r="A223" s="85"/>
      <c r="B223" s="85"/>
      <c r="C223" s="85"/>
      <c r="D223" s="85"/>
      <c r="E223" s="86"/>
      <c r="F223" s="85"/>
      <c r="H223"/>
      <c r="I223"/>
      <c r="J223"/>
      <c r="K223"/>
      <c r="L223"/>
      <c r="M223"/>
    </row>
    <row r="224" customHeight="1" spans="1:13">
      <c r="A224" s="85"/>
      <c r="B224" s="85"/>
      <c r="C224" s="85"/>
      <c r="D224" s="85"/>
      <c r="E224" s="86"/>
      <c r="F224" s="85"/>
      <c r="H224"/>
      <c r="I224"/>
      <c r="J224"/>
      <c r="K224"/>
      <c r="L224"/>
      <c r="M224"/>
    </row>
    <row r="225" customHeight="1" spans="1:13">
      <c r="A225" s="85"/>
      <c r="B225" s="85"/>
      <c r="C225" s="85"/>
      <c r="D225" s="85"/>
      <c r="E225" s="86"/>
      <c r="F225" s="85"/>
      <c r="H225"/>
      <c r="I225"/>
      <c r="J225"/>
      <c r="K225"/>
      <c r="L225"/>
      <c r="M225"/>
    </row>
    <row r="226" customHeight="1" spans="1:13">
      <c r="A226" s="85"/>
      <c r="B226" s="85"/>
      <c r="C226" s="85"/>
      <c r="D226" s="85"/>
      <c r="E226" s="86"/>
      <c r="F226" s="85"/>
      <c r="H226"/>
      <c r="I226"/>
      <c r="J226"/>
      <c r="K226"/>
      <c r="L226"/>
      <c r="M226"/>
    </row>
    <row r="227" customHeight="1" spans="8:13">
      <c r="H227"/>
      <c r="I227"/>
      <c r="J227"/>
      <c r="K227"/>
      <c r="L227"/>
      <c r="M227"/>
    </row>
    <row r="228" customHeight="1" spans="8:13">
      <c r="H228"/>
      <c r="I228"/>
      <c r="J228"/>
      <c r="K228"/>
      <c r="L228"/>
      <c r="M228"/>
    </row>
    <row r="229" customHeight="1" spans="8:13">
      <c r="H229"/>
      <c r="I229"/>
      <c r="J229"/>
      <c r="K229"/>
      <c r="L229"/>
      <c r="M229"/>
    </row>
    <row r="230" customHeight="1" spans="8:13">
      <c r="H230"/>
      <c r="I230"/>
      <c r="J230"/>
      <c r="K230"/>
      <c r="L230"/>
      <c r="M230"/>
    </row>
    <row r="231" customHeight="1" spans="8:13">
      <c r="H231"/>
      <c r="I231"/>
      <c r="J231"/>
      <c r="K231"/>
      <c r="L231"/>
      <c r="M231"/>
    </row>
    <row r="232" customHeight="1" spans="8:13">
      <c r="H232"/>
      <c r="I232"/>
      <c r="J232"/>
      <c r="K232"/>
      <c r="L232"/>
      <c r="M232"/>
    </row>
    <row r="233" customHeight="1" spans="8:13">
      <c r="H233"/>
      <c r="I233"/>
      <c r="J233"/>
      <c r="K233"/>
      <c r="L233"/>
      <c r="M233"/>
    </row>
    <row r="234" customHeight="1" spans="8:13">
      <c r="H234"/>
      <c r="I234"/>
      <c r="J234"/>
      <c r="K234"/>
      <c r="L234"/>
      <c r="M234"/>
    </row>
    <row r="235" customHeight="1" spans="8:13">
      <c r="H235"/>
      <c r="I235"/>
      <c r="J235"/>
      <c r="K235"/>
      <c r="L235"/>
      <c r="M235"/>
    </row>
    <row r="236" customHeight="1" spans="8:13">
      <c r="H236"/>
      <c r="I236"/>
      <c r="J236"/>
      <c r="K236"/>
      <c r="L236"/>
      <c r="M236"/>
    </row>
    <row r="237" customHeight="1" spans="8:13">
      <c r="H237"/>
      <c r="I237"/>
      <c r="J237"/>
      <c r="K237"/>
      <c r="L237"/>
      <c r="M237"/>
    </row>
    <row r="238" customHeight="1" spans="8:13">
      <c r="H238"/>
      <c r="I238"/>
      <c r="J238"/>
      <c r="K238"/>
      <c r="L238"/>
      <c r="M238"/>
    </row>
    <row r="239" customHeight="1" spans="8:13">
      <c r="H239"/>
      <c r="I239"/>
      <c r="J239"/>
      <c r="K239"/>
      <c r="L239"/>
      <c r="M239"/>
    </row>
    <row r="240" customHeight="1" spans="8:13">
      <c r="H240"/>
      <c r="I240"/>
      <c r="J240"/>
      <c r="K240"/>
      <c r="L240"/>
      <c r="M240"/>
    </row>
    <row r="241" customHeight="1" spans="8:13">
      <c r="H241"/>
      <c r="I241"/>
      <c r="J241"/>
      <c r="K241"/>
      <c r="L241"/>
      <c r="M241"/>
    </row>
    <row r="242" customHeight="1" spans="8:13">
      <c r="H242"/>
      <c r="I242"/>
      <c r="J242"/>
      <c r="K242"/>
      <c r="L242"/>
      <c r="M242"/>
    </row>
    <row r="243" customHeight="1" spans="8:13">
      <c r="H243"/>
      <c r="I243"/>
      <c r="J243"/>
      <c r="K243"/>
      <c r="L243"/>
      <c r="M243"/>
    </row>
    <row r="244" customHeight="1" spans="8:13">
      <c r="H244"/>
      <c r="I244"/>
      <c r="J244"/>
      <c r="K244"/>
      <c r="L244"/>
      <c r="M244"/>
    </row>
    <row r="245" customHeight="1" spans="8:13">
      <c r="H245"/>
      <c r="I245"/>
      <c r="J245"/>
      <c r="K245"/>
      <c r="L245"/>
      <c r="M245"/>
    </row>
    <row r="246" customHeight="1" spans="8:13">
      <c r="H246"/>
      <c r="I246"/>
      <c r="J246"/>
      <c r="K246"/>
      <c r="L246"/>
      <c r="M246"/>
    </row>
    <row r="247" customHeight="1" spans="8:13">
      <c r="H247"/>
      <c r="I247"/>
      <c r="J247"/>
      <c r="K247"/>
      <c r="L247"/>
      <c r="M247"/>
    </row>
    <row r="248" customHeight="1" spans="8:13">
      <c r="H248"/>
      <c r="I248"/>
      <c r="J248"/>
      <c r="K248"/>
      <c r="L248"/>
      <c r="M248"/>
    </row>
    <row r="249" customHeight="1" spans="8:13">
      <c r="H249"/>
      <c r="I249"/>
      <c r="J249"/>
      <c r="K249"/>
      <c r="L249"/>
      <c r="M249"/>
    </row>
    <row r="250" customHeight="1" spans="8:13">
      <c r="H250"/>
      <c r="I250"/>
      <c r="J250"/>
      <c r="K250"/>
      <c r="L250"/>
      <c r="M250"/>
    </row>
    <row r="251" customHeight="1" spans="8:13">
      <c r="H251"/>
      <c r="I251"/>
      <c r="J251"/>
      <c r="K251"/>
      <c r="L251"/>
      <c r="M251"/>
    </row>
    <row r="252" customHeight="1" spans="8:13">
      <c r="H252"/>
      <c r="I252"/>
      <c r="J252"/>
      <c r="K252"/>
      <c r="L252"/>
      <c r="M252"/>
    </row>
    <row r="253" customHeight="1" spans="8:13">
      <c r="H253"/>
      <c r="I253"/>
      <c r="J253"/>
      <c r="K253"/>
      <c r="L253"/>
      <c r="M253"/>
    </row>
    <row r="254" customHeight="1" spans="8:13">
      <c r="H254"/>
      <c r="I254"/>
      <c r="J254"/>
      <c r="K254"/>
      <c r="L254"/>
      <c r="M254"/>
    </row>
    <row r="255" customHeight="1" spans="8:13">
      <c r="H255"/>
      <c r="I255"/>
      <c r="J255"/>
      <c r="K255"/>
      <c r="L255"/>
      <c r="M255"/>
    </row>
    <row r="256" customHeight="1" spans="8:13">
      <c r="H256"/>
      <c r="I256"/>
      <c r="J256"/>
      <c r="K256"/>
      <c r="L256"/>
      <c r="M256"/>
    </row>
    <row r="257" customHeight="1" spans="8:13">
      <c r="H257"/>
      <c r="I257"/>
      <c r="J257"/>
      <c r="K257"/>
      <c r="L257"/>
      <c r="M257"/>
    </row>
    <row r="258" customHeight="1" spans="8:13">
      <c r="H258"/>
      <c r="I258"/>
      <c r="J258"/>
      <c r="K258"/>
      <c r="L258"/>
      <c r="M258"/>
    </row>
  </sheetData>
  <mergeCells count="10">
    <mergeCell ref="A1:E1"/>
    <mergeCell ref="J10:K10"/>
    <mergeCell ref="H11:K11"/>
    <mergeCell ref="J13:K13"/>
    <mergeCell ref="H14:K14"/>
    <mergeCell ref="H15:K15"/>
    <mergeCell ref="H9:H10"/>
    <mergeCell ref="H12:H13"/>
    <mergeCell ref="I9:I10"/>
    <mergeCell ref="I12:I13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I199"/>
  <sheetViews>
    <sheetView showZeros="0" view="pageBreakPreview" zoomScale="70" zoomScaleNormal="100" workbookViewId="0">
      <selection activeCell="E8" sqref="E8"/>
    </sheetView>
  </sheetViews>
  <sheetFormatPr defaultColWidth="9" defaultRowHeight="35.25"/>
  <cols>
    <col min="1" max="1" width="12.0416666666667" style="96" customWidth="1"/>
    <col min="2" max="2" width="32.95" style="96" customWidth="1"/>
    <col min="3" max="3" width="13.625" style="96" customWidth="1"/>
    <col min="4" max="4" width="17.9416666666667" style="96" customWidth="1"/>
    <col min="5" max="5" width="63.2083333333333" style="97" customWidth="1"/>
    <col min="6" max="6" width="52.5" style="96" customWidth="1"/>
    <col min="7" max="7" width="9" style="96"/>
    <col min="8" max="8" width="23.2166666666667" style="96" customWidth="1"/>
    <col min="9" max="9" width="22.3166666666667" style="96" customWidth="1"/>
    <col min="10" max="16384" width="9" style="96"/>
  </cols>
  <sheetData>
    <row r="1" ht="55" customHeight="1" spans="1:9">
      <c r="A1" s="98" t="s">
        <v>171</v>
      </c>
      <c r="B1" s="98"/>
      <c r="C1" s="98"/>
      <c r="D1" s="98"/>
      <c r="E1" s="99"/>
      <c r="F1" s="100">
        <f>分析总表!G1</f>
        <v>45798</v>
      </c>
      <c r="H1" s="94" t="s">
        <v>168</v>
      </c>
      <c r="I1" s="94" t="s">
        <v>169</v>
      </c>
    </row>
    <row r="2" ht="45" customHeight="1" spans="1:9">
      <c r="A2" s="101" t="s">
        <v>1</v>
      </c>
      <c r="B2" s="101" t="s">
        <v>3</v>
      </c>
      <c r="C2" s="101" t="s">
        <v>4</v>
      </c>
      <c r="D2" s="101" t="s">
        <v>164</v>
      </c>
      <c r="E2" s="102" t="s">
        <v>6</v>
      </c>
      <c r="F2" s="101" t="s">
        <v>170</v>
      </c>
      <c r="H2" s="103">
        <f>SUM(D3:D149)</f>
        <v>3824</v>
      </c>
      <c r="I2" s="109">
        <f>COUNTIF(分析总表!B3:B189,"水果")</f>
        <v>17</v>
      </c>
    </row>
    <row r="3" ht="45" customHeight="1" spans="1:6">
      <c r="A3" s="101">
        <v>1</v>
      </c>
      <c r="B3" s="104" t="str" cm="1">
        <f t="array" ref="B3:F41">_xlfn._xlws.SORT(_xlfn._xlws.FILTER(分析总表!C3:G672,分析总表!B3:B672=LEFT(A1,2)))</f>
        <v>草莓</v>
      </c>
      <c r="C3" s="104" t="str">
        <v>斤</v>
      </c>
      <c r="D3" s="104">
        <v>3</v>
      </c>
      <c r="E3" s="105" t="str">
        <v>蛋糕</v>
      </c>
      <c r="F3" s="104" t="str">
        <v>奇峰西区食堂一大队</v>
      </c>
    </row>
    <row r="4" ht="45" customHeight="1" spans="1:6">
      <c r="A4" s="101">
        <f>A3+1</f>
        <v>2</v>
      </c>
      <c r="B4" s="104" t="str">
        <v>大青芒</v>
      </c>
      <c r="C4" s="104" t="str">
        <v>斤</v>
      </c>
      <c r="D4" s="104">
        <v>0</v>
      </c>
      <c r="E4" s="105" t="str">
        <v>253个</v>
      </c>
      <c r="F4" s="104" t="str">
        <v>港澳楼1</v>
      </c>
    </row>
    <row r="5" ht="45" customHeight="1" spans="1:6">
      <c r="A5" s="101">
        <f t="shared" ref="A5:A41" si="0">A4+1</f>
        <v>3</v>
      </c>
      <c r="B5" s="104" t="str">
        <v>大青芒</v>
      </c>
      <c r="C5" s="104" t="str">
        <v>斤</v>
      </c>
      <c r="D5" s="104">
        <v>6</v>
      </c>
      <c r="E5" s="105" t="str">
        <v>6个，蛋糕</v>
      </c>
      <c r="F5" s="104" t="str">
        <v>奇峰西区食堂一大队</v>
      </c>
    </row>
    <row r="6" ht="45" customHeight="1" spans="1:6">
      <c r="A6" s="101">
        <f t="shared" si="0"/>
        <v>4</v>
      </c>
      <c r="B6" s="104" t="str">
        <v>带皮菠萝</v>
      </c>
      <c r="C6" s="104" t="str">
        <v>斤</v>
      </c>
      <c r="D6" s="104">
        <v>0</v>
      </c>
      <c r="E6" s="105" t="str">
        <v>150个</v>
      </c>
      <c r="F6" s="104" t="str">
        <v>象山学员六大队</v>
      </c>
    </row>
    <row r="7" ht="45" customHeight="1" spans="1:6">
      <c r="A7" s="101">
        <f t="shared" si="0"/>
        <v>5</v>
      </c>
      <c r="B7" s="104" t="str">
        <v>带皮菠萝</v>
      </c>
      <c r="C7" s="104" t="str">
        <v>斤</v>
      </c>
      <c r="D7" s="104">
        <v>0</v>
      </c>
      <c r="E7" s="105" t="str">
        <v>25个</v>
      </c>
      <c r="F7" s="104" t="str">
        <v>勤务营食堂</v>
      </c>
    </row>
    <row r="8" ht="45" customHeight="1" spans="1:6">
      <c r="A8" s="101">
        <f t="shared" si="0"/>
        <v>6</v>
      </c>
      <c r="B8" s="104" t="str">
        <v>贡梨</v>
      </c>
      <c r="C8" s="104" t="str">
        <v>斤</v>
      </c>
      <c r="D8" s="104">
        <v>10</v>
      </c>
      <c r="E8" s="105">
        <v>0</v>
      </c>
      <c r="F8" s="104" t="str">
        <v>红岭综合训练场</v>
      </c>
    </row>
    <row r="9" ht="45" customHeight="1" spans="1:6">
      <c r="A9" s="101">
        <f t="shared" si="0"/>
        <v>7</v>
      </c>
      <c r="B9" s="104" t="str">
        <v>贡梨</v>
      </c>
      <c r="C9" s="104" t="str">
        <v>斤</v>
      </c>
      <c r="D9" s="104">
        <v>20</v>
      </c>
      <c r="E9" s="105">
        <v>0</v>
      </c>
      <c r="F9" s="104" t="str">
        <v>奇峰西区七大队</v>
      </c>
    </row>
    <row r="10" ht="45" customHeight="1" spans="1:6">
      <c r="A10" s="101">
        <f t="shared" si="0"/>
        <v>8</v>
      </c>
      <c r="B10" s="104" t="str">
        <v>贡梨</v>
      </c>
      <c r="C10" s="104" t="str">
        <v>斤</v>
      </c>
      <c r="D10" s="104">
        <v>160</v>
      </c>
      <c r="E10" s="105">
        <v>0</v>
      </c>
      <c r="F10" s="104" t="str">
        <v>机关食堂</v>
      </c>
    </row>
    <row r="11" ht="45" customHeight="1" spans="1:6">
      <c r="A11" s="101">
        <f t="shared" si="0"/>
        <v>9</v>
      </c>
      <c r="B11" s="104" t="str">
        <v>贡梨</v>
      </c>
      <c r="C11" s="104" t="str">
        <v>斤</v>
      </c>
      <c r="D11" s="104">
        <v>10</v>
      </c>
      <c r="E11" s="105">
        <v>0</v>
      </c>
      <c r="F11" s="104" t="str">
        <v>学员七大队（五通驻训）</v>
      </c>
    </row>
    <row r="12" ht="45" customHeight="1" spans="1:6">
      <c r="A12" s="101">
        <f t="shared" si="0"/>
        <v>10</v>
      </c>
      <c r="B12" s="104" t="str">
        <v>哈密瓜</v>
      </c>
      <c r="C12" s="104" t="str">
        <v>斤</v>
      </c>
      <c r="D12" s="104">
        <v>250</v>
      </c>
      <c r="E12" s="105">
        <v>0</v>
      </c>
      <c r="F12" s="104" t="str">
        <v>奇峰东区食堂三大队</v>
      </c>
    </row>
    <row r="13" ht="45" customHeight="1" spans="1:6">
      <c r="A13" s="101">
        <f t="shared" si="0"/>
        <v>11</v>
      </c>
      <c r="B13" s="104" t="str">
        <v>哈密瓜</v>
      </c>
      <c r="C13" s="104" t="str">
        <v>斤</v>
      </c>
      <c r="D13" s="104">
        <v>40</v>
      </c>
      <c r="E13" s="105">
        <v>0</v>
      </c>
      <c r="F13" s="104" t="str">
        <v>奇峰东区食堂四大队</v>
      </c>
    </row>
    <row r="14" ht="45" customHeight="1" spans="1:6">
      <c r="A14" s="101">
        <f t="shared" si="0"/>
        <v>12</v>
      </c>
      <c r="B14" s="104" t="str">
        <v>哈密瓜</v>
      </c>
      <c r="C14" s="104" t="str">
        <v>斤</v>
      </c>
      <c r="D14" s="104">
        <v>280</v>
      </c>
      <c r="E14" s="105">
        <v>0</v>
      </c>
      <c r="F14" s="104" t="str">
        <v>奇峰西区食堂一大队</v>
      </c>
    </row>
    <row r="15" ht="45" customHeight="1" spans="1:6">
      <c r="A15" s="101">
        <f t="shared" si="0"/>
        <v>13</v>
      </c>
      <c r="B15" s="104" t="str">
        <v>哈密瓜</v>
      </c>
      <c r="C15" s="104" t="str">
        <v>斤</v>
      </c>
      <c r="D15" s="104">
        <v>300</v>
      </c>
      <c r="E15" s="105">
        <v>0</v>
      </c>
      <c r="F15" s="104" t="str">
        <v>秀峰本部</v>
      </c>
    </row>
    <row r="16" ht="45" customHeight="1" spans="1:6">
      <c r="A16" s="101">
        <f t="shared" si="0"/>
        <v>14</v>
      </c>
      <c r="B16" s="104" t="str">
        <v>黑美人</v>
      </c>
      <c r="C16" s="104" t="str">
        <v>斤</v>
      </c>
      <c r="D16" s="104">
        <v>300</v>
      </c>
      <c r="E16" s="105">
        <v>0</v>
      </c>
      <c r="F16" s="104" t="str">
        <v>红岭综合训练场</v>
      </c>
    </row>
    <row r="17" ht="45" customHeight="1" spans="1:6">
      <c r="A17" s="101">
        <f t="shared" si="0"/>
        <v>15</v>
      </c>
      <c r="B17" s="104" t="str">
        <v>黑美人</v>
      </c>
      <c r="C17" s="104" t="str">
        <v>斤</v>
      </c>
      <c r="D17" s="104">
        <v>290</v>
      </c>
      <c r="E17" s="105">
        <v>0</v>
      </c>
      <c r="F17" s="104" t="str">
        <v>象山学员一大队</v>
      </c>
    </row>
    <row r="18" ht="45" customHeight="1" spans="1:6">
      <c r="A18" s="101">
        <f t="shared" si="0"/>
        <v>16</v>
      </c>
      <c r="B18" s="104" t="str">
        <v>黑美人</v>
      </c>
      <c r="C18" s="104" t="str">
        <v>斤</v>
      </c>
      <c r="D18" s="104">
        <v>60</v>
      </c>
      <c r="E18" s="105">
        <v>0</v>
      </c>
      <c r="F18" s="104" t="str">
        <v>勤务营食堂</v>
      </c>
    </row>
    <row r="19" ht="45" customHeight="1" spans="1:6">
      <c r="A19" s="101">
        <f t="shared" si="0"/>
        <v>17</v>
      </c>
      <c r="B19" s="104" t="str">
        <v>柠檬</v>
      </c>
      <c r="C19" s="104" t="str">
        <v>包</v>
      </c>
      <c r="D19" s="104">
        <v>10</v>
      </c>
      <c r="E19" s="105">
        <v>0</v>
      </c>
      <c r="F19" s="104" t="str">
        <v>象山学员一大队</v>
      </c>
    </row>
    <row r="20" ht="45" customHeight="1" spans="1:6">
      <c r="A20" s="101">
        <f t="shared" si="0"/>
        <v>18</v>
      </c>
      <c r="B20" s="104" t="str">
        <v>麒麟瓜</v>
      </c>
      <c r="C20" s="104" t="str">
        <v>斤</v>
      </c>
      <c r="D20" s="104">
        <v>112</v>
      </c>
      <c r="E20" s="105">
        <v>0</v>
      </c>
      <c r="F20" s="104" t="str">
        <v>大正学员五大队</v>
      </c>
    </row>
    <row r="21" ht="45" customHeight="1" spans="1:6">
      <c r="A21" s="101">
        <f t="shared" si="0"/>
        <v>19</v>
      </c>
      <c r="B21" s="104" t="str">
        <v>麒麟瓜</v>
      </c>
      <c r="C21" s="104" t="str">
        <v>斤</v>
      </c>
      <c r="D21" s="104">
        <v>420</v>
      </c>
      <c r="E21" s="105" t="str">
        <v>三220，四200</v>
      </c>
      <c r="F21" s="104" t="str">
        <v>大正食堂</v>
      </c>
    </row>
    <row r="22" ht="45" customHeight="1" spans="1:6">
      <c r="A22" s="101">
        <f t="shared" si="0"/>
        <v>20</v>
      </c>
      <c r="B22" s="104" t="str">
        <v>麒麟瓜</v>
      </c>
      <c r="C22" s="104" t="str">
        <v>斤</v>
      </c>
      <c r="D22" s="104">
        <v>150</v>
      </c>
      <c r="E22" s="105">
        <v>0</v>
      </c>
      <c r="F22" s="104" t="str">
        <v>港澳楼1</v>
      </c>
    </row>
    <row r="23" ht="45" customHeight="1" spans="1:6">
      <c r="A23" s="101">
        <f t="shared" si="0"/>
        <v>21</v>
      </c>
      <c r="B23" s="104" t="str">
        <v>麒麟瓜</v>
      </c>
      <c r="C23" s="104" t="str">
        <v>斤</v>
      </c>
      <c r="D23" s="104">
        <v>25</v>
      </c>
      <c r="E23" s="105" t="str">
        <v>蛋糕</v>
      </c>
      <c r="F23" s="104" t="str">
        <v>奇峰西区食堂一大队</v>
      </c>
    </row>
    <row r="24" ht="45" customHeight="1" spans="1:6">
      <c r="A24" s="101">
        <f t="shared" si="0"/>
        <v>22</v>
      </c>
      <c r="B24" s="104" t="str">
        <v>麒麟瓜</v>
      </c>
      <c r="C24" s="104" t="str">
        <v>斤</v>
      </c>
      <c r="D24" s="104">
        <v>0</v>
      </c>
      <c r="E24" s="105" t="str">
        <v>200斤估算重量</v>
      </c>
      <c r="F24" s="104" t="str">
        <v>奇峰西区七大队</v>
      </c>
    </row>
    <row r="25" ht="45" customHeight="1" spans="1:6">
      <c r="A25" s="101">
        <f t="shared" si="0"/>
        <v>23</v>
      </c>
      <c r="B25" s="104" t="str">
        <v>麒麟瓜</v>
      </c>
      <c r="C25" s="104" t="str">
        <v>斤</v>
      </c>
      <c r="D25" s="104">
        <v>350</v>
      </c>
      <c r="E25" s="105">
        <v>0</v>
      </c>
      <c r="F25" s="104" t="str">
        <v>机关食堂</v>
      </c>
    </row>
    <row r="26" ht="45" customHeight="1" spans="1:6">
      <c r="A26" s="101">
        <f t="shared" si="0"/>
        <v>24</v>
      </c>
      <c r="B26" s="104" t="str">
        <v>麒麟瓜</v>
      </c>
      <c r="C26" s="104" t="str">
        <v>斤</v>
      </c>
      <c r="D26" s="104">
        <v>60</v>
      </c>
      <c r="E26" s="105">
        <v>0</v>
      </c>
      <c r="F26" s="104" t="str">
        <v>学员七大队（五通驻训）</v>
      </c>
    </row>
    <row r="27" ht="45" customHeight="1" spans="1:6">
      <c r="A27" s="101">
        <f t="shared" si="0"/>
        <v>25</v>
      </c>
      <c r="B27" s="104" t="str">
        <v>千禧果</v>
      </c>
      <c r="C27" s="104" t="str">
        <v>斤</v>
      </c>
      <c r="D27" s="104">
        <v>65</v>
      </c>
      <c r="E27" s="105">
        <v>0</v>
      </c>
      <c r="F27" s="104" t="str">
        <v>大正学员五大队</v>
      </c>
    </row>
    <row r="28" ht="45" customHeight="1" spans="1:6">
      <c r="A28" s="101">
        <f t="shared" si="0"/>
        <v>26</v>
      </c>
      <c r="B28" s="104" t="str">
        <v>千禧果</v>
      </c>
      <c r="C28" s="104" t="str">
        <v>斤</v>
      </c>
      <c r="D28" s="104">
        <v>245</v>
      </c>
      <c r="E28" s="105" t="str">
        <v>三125，四120</v>
      </c>
      <c r="F28" s="104" t="str">
        <v>大正食堂</v>
      </c>
    </row>
    <row r="29" ht="45" customHeight="1" spans="1:6">
      <c r="A29" s="101">
        <f t="shared" si="0"/>
        <v>27</v>
      </c>
      <c r="B29" s="104" t="str">
        <v>千禧果</v>
      </c>
      <c r="C29" s="104" t="str">
        <v>斤</v>
      </c>
      <c r="D29" s="104">
        <v>130</v>
      </c>
      <c r="E29" s="105">
        <v>0</v>
      </c>
      <c r="F29" s="104" t="str">
        <v>奇峰西区食堂一大队</v>
      </c>
    </row>
    <row r="30" ht="45" customHeight="1" spans="1:6">
      <c r="A30" s="101">
        <f t="shared" si="0"/>
        <v>28</v>
      </c>
      <c r="B30" s="104" t="str">
        <v>水晶梨</v>
      </c>
      <c r="C30" s="104" t="str">
        <v>斤</v>
      </c>
      <c r="D30" s="104">
        <v>6</v>
      </c>
      <c r="E30" s="105">
        <v>0</v>
      </c>
      <c r="F30" s="104" t="str">
        <v>大正学员五大队</v>
      </c>
    </row>
    <row r="31" ht="45" customHeight="1" spans="1:6">
      <c r="A31" s="101">
        <f t="shared" si="0"/>
        <v>29</v>
      </c>
      <c r="B31" s="104" t="str">
        <v>水晶梨</v>
      </c>
      <c r="C31" s="104" t="str">
        <v>斤</v>
      </c>
      <c r="D31" s="104">
        <v>24</v>
      </c>
      <c r="E31" s="105">
        <v>0</v>
      </c>
      <c r="F31" s="104" t="str">
        <v>大正食堂</v>
      </c>
    </row>
    <row r="32" ht="45" customHeight="1" spans="1:6">
      <c r="A32" s="101">
        <f t="shared" si="0"/>
        <v>30</v>
      </c>
      <c r="B32" s="104" t="str">
        <v>水晶梨</v>
      </c>
      <c r="C32" s="104" t="str">
        <v>斤</v>
      </c>
      <c r="D32" s="104">
        <v>10</v>
      </c>
      <c r="E32" s="105">
        <v>0</v>
      </c>
      <c r="F32" s="104" t="str">
        <v>象山学员一大队</v>
      </c>
    </row>
    <row r="33" ht="45" customHeight="1" spans="1:6">
      <c r="A33" s="101">
        <f t="shared" si="0"/>
        <v>31</v>
      </c>
      <c r="B33" s="104" t="str">
        <v>夏橙</v>
      </c>
      <c r="C33" s="104" t="str">
        <v>斤</v>
      </c>
      <c r="D33" s="104">
        <v>0</v>
      </c>
      <c r="E33" s="105" t="str">
        <v>330个</v>
      </c>
      <c r="F33" s="104" t="str">
        <v>象山学员六大队</v>
      </c>
    </row>
    <row r="34" ht="45" customHeight="1" spans="1:6">
      <c r="A34" s="101">
        <f t="shared" si="0"/>
        <v>32</v>
      </c>
      <c r="B34" s="104" t="str">
        <v>香瓜</v>
      </c>
      <c r="C34" s="104" t="str">
        <v>斤</v>
      </c>
      <c r="D34" s="104">
        <v>0</v>
      </c>
      <c r="E34" s="105" t="str">
        <v>175个</v>
      </c>
      <c r="F34" s="104" t="str">
        <v>秀峰本部</v>
      </c>
    </row>
    <row r="35" ht="45" customHeight="1" spans="1:6">
      <c r="A35" s="101">
        <f t="shared" si="0"/>
        <v>33</v>
      </c>
      <c r="B35" s="104" t="str">
        <v>香蕉</v>
      </c>
      <c r="C35" s="104" t="str">
        <v>斤</v>
      </c>
      <c r="D35" s="104">
        <v>220</v>
      </c>
      <c r="E35" s="105" t="str">
        <v>620个</v>
      </c>
      <c r="F35" s="104" t="str">
        <v>红岭综合训练场</v>
      </c>
    </row>
    <row r="36" ht="45" customHeight="1" spans="1:6">
      <c r="A36" s="101">
        <f t="shared" si="0"/>
        <v>34</v>
      </c>
      <c r="B36" s="104" t="str">
        <v>香蕉</v>
      </c>
      <c r="C36" s="104" t="str">
        <v>斤</v>
      </c>
      <c r="D36" s="104">
        <v>176</v>
      </c>
      <c r="E36" s="105" t="str">
        <v>440根4两一个</v>
      </c>
      <c r="F36" s="104" t="str">
        <v>奇峰东区食堂三大队</v>
      </c>
    </row>
    <row r="37" ht="45" customHeight="1" spans="1:6">
      <c r="A37" s="101">
        <f t="shared" si="0"/>
        <v>35</v>
      </c>
      <c r="B37" s="104" t="str">
        <v>香蕉</v>
      </c>
      <c r="C37" s="104" t="str">
        <v>斤</v>
      </c>
      <c r="D37" s="104">
        <v>38</v>
      </c>
      <c r="E37" s="105" t="str">
        <v>95根4两一根</v>
      </c>
      <c r="F37" s="104" t="str">
        <v>奇峰东区食堂四大队</v>
      </c>
    </row>
    <row r="38" ht="45" customHeight="1" spans="1:6">
      <c r="A38" s="101">
        <f t="shared" si="0"/>
        <v>36</v>
      </c>
      <c r="B38" s="104" t="str">
        <v>香蕉</v>
      </c>
      <c r="C38" s="104" t="str">
        <v>斤</v>
      </c>
      <c r="D38" s="104">
        <v>0</v>
      </c>
      <c r="E38" s="105" t="str">
        <v> 145根</v>
      </c>
      <c r="F38" s="104" t="str">
        <v>特院幼儿园</v>
      </c>
    </row>
    <row r="39" ht="45" customHeight="1" spans="1:6">
      <c r="A39" s="101">
        <f t="shared" si="0"/>
        <v>37</v>
      </c>
      <c r="B39" s="104" t="str">
        <v>小台芒</v>
      </c>
      <c r="C39" s="104" t="str">
        <v>斤</v>
      </c>
      <c r="D39" s="104">
        <v>0</v>
      </c>
      <c r="E39" s="105" t="str">
        <v>420个3两左右一个估算重量</v>
      </c>
      <c r="F39" s="104" t="str">
        <v>奇峰西区七大队</v>
      </c>
    </row>
    <row r="40" ht="45" customHeight="1" spans="1:6">
      <c r="A40" s="101">
        <f t="shared" si="0"/>
        <v>38</v>
      </c>
      <c r="B40" s="104" t="str">
        <v>小台芒</v>
      </c>
      <c r="C40" s="104" t="str">
        <v>斤</v>
      </c>
      <c r="D40" s="104">
        <v>0</v>
      </c>
      <c r="E40" s="105" t="str">
        <v>290个</v>
      </c>
      <c r="F40" s="104" t="str">
        <v>象山学员一大队</v>
      </c>
    </row>
    <row r="41" ht="45" customHeight="1" spans="1:6">
      <c r="A41" s="101">
        <f t="shared" si="0"/>
        <v>39</v>
      </c>
      <c r="B41" s="104" t="str">
        <v>小台芒</v>
      </c>
      <c r="C41" s="104" t="str">
        <v>斤</v>
      </c>
      <c r="D41" s="104">
        <v>54</v>
      </c>
      <c r="E41" s="105" t="str">
        <v>180个3两左右一个估算重量</v>
      </c>
      <c r="F41" s="104" t="str">
        <v>学员七大队（五通驻训）</v>
      </c>
    </row>
    <row r="42" ht="45" customHeight="1" spans="1:6">
      <c r="A42" s="101">
        <f t="shared" ref="A42:A52" si="1">A41+1</f>
        <v>40</v>
      </c>
      <c r="B42" s="104"/>
      <c r="C42" s="104"/>
      <c r="D42" s="104"/>
      <c r="E42" s="105"/>
      <c r="F42" s="104"/>
    </row>
    <row r="43" ht="45" customHeight="1" spans="1:6">
      <c r="A43" s="101">
        <f t="shared" si="1"/>
        <v>41</v>
      </c>
      <c r="B43" s="104"/>
      <c r="C43" s="104"/>
      <c r="D43" s="104"/>
      <c r="E43" s="106"/>
      <c r="F43" s="101"/>
    </row>
    <row r="44" ht="45" customHeight="1" spans="1:6">
      <c r="A44" s="101">
        <f t="shared" si="1"/>
        <v>42</v>
      </c>
      <c r="B44" s="104"/>
      <c r="C44" s="104"/>
      <c r="D44" s="104"/>
      <c r="E44" s="106"/>
      <c r="F44" s="101"/>
    </row>
    <row r="45" ht="45" customHeight="1" spans="1:6">
      <c r="A45" s="101">
        <f t="shared" si="1"/>
        <v>43</v>
      </c>
      <c r="B45" s="104"/>
      <c r="C45" s="104"/>
      <c r="D45" s="104"/>
      <c r="E45" s="106"/>
      <c r="F45" s="101"/>
    </row>
    <row r="46" ht="45" customHeight="1" spans="1:6">
      <c r="A46" s="101">
        <f t="shared" si="1"/>
        <v>44</v>
      </c>
      <c r="B46" s="104"/>
      <c r="C46" s="104"/>
      <c r="D46" s="104"/>
      <c r="E46" s="106"/>
      <c r="F46" s="101"/>
    </row>
    <row r="47" ht="45" customHeight="1" spans="1:6">
      <c r="A47" s="101">
        <f t="shared" si="1"/>
        <v>45</v>
      </c>
      <c r="B47" s="104"/>
      <c r="C47" s="104"/>
      <c r="D47" s="104"/>
      <c r="E47" s="106"/>
      <c r="F47" s="101"/>
    </row>
    <row r="48" ht="45" customHeight="1" spans="1:6">
      <c r="A48" s="101">
        <f t="shared" si="1"/>
        <v>46</v>
      </c>
      <c r="B48" s="104"/>
      <c r="C48" s="104"/>
      <c r="D48" s="104"/>
      <c r="E48" s="106"/>
      <c r="F48" s="101"/>
    </row>
    <row r="49" ht="45" customHeight="1" spans="1:6">
      <c r="A49" s="101">
        <f t="shared" si="1"/>
        <v>47</v>
      </c>
      <c r="B49" s="104"/>
      <c r="C49" s="104"/>
      <c r="D49" s="104"/>
      <c r="E49" s="106"/>
      <c r="F49" s="101"/>
    </row>
    <row r="50" ht="45" customHeight="1" spans="1:6">
      <c r="A50" s="101">
        <f t="shared" si="1"/>
        <v>48</v>
      </c>
      <c r="B50" s="104"/>
      <c r="C50" s="104"/>
      <c r="D50" s="104"/>
      <c r="E50" s="106"/>
      <c r="F50" s="101"/>
    </row>
    <row r="51" ht="45" customHeight="1" spans="1:6">
      <c r="A51" s="101">
        <f t="shared" si="1"/>
        <v>49</v>
      </c>
      <c r="B51" s="104"/>
      <c r="C51" s="104"/>
      <c r="D51" s="104"/>
      <c r="E51" s="106"/>
      <c r="F51" s="101"/>
    </row>
    <row r="52" ht="45" customHeight="1" spans="1:6">
      <c r="A52" s="101">
        <f t="shared" si="1"/>
        <v>50</v>
      </c>
      <c r="B52" s="104"/>
      <c r="C52" s="104"/>
      <c r="D52" s="104"/>
      <c r="E52" s="106"/>
      <c r="F52" s="101"/>
    </row>
    <row r="53" ht="45" customHeight="1" spans="1:6">
      <c r="A53" s="107"/>
      <c r="B53" s="107"/>
      <c r="C53" s="107"/>
      <c r="D53" s="107"/>
      <c r="E53" s="108"/>
      <c r="F53" s="107"/>
    </row>
    <row r="54" spans="1:6">
      <c r="A54" s="107"/>
      <c r="B54" s="107"/>
      <c r="C54" s="107"/>
      <c r="D54" s="107"/>
      <c r="E54" s="108"/>
      <c r="F54" s="107"/>
    </row>
    <row r="55" spans="1:6">
      <c r="A55" s="107"/>
      <c r="B55" s="107"/>
      <c r="C55" s="107"/>
      <c r="D55" s="107"/>
      <c r="E55" s="108"/>
      <c r="F55" s="107"/>
    </row>
    <row r="56" spans="1:6">
      <c r="A56" s="107"/>
      <c r="B56" s="107"/>
      <c r="C56" s="107"/>
      <c r="D56" s="107"/>
      <c r="E56" s="108"/>
      <c r="F56" s="107"/>
    </row>
    <row r="57" spans="1:6">
      <c r="A57" s="107"/>
      <c r="B57" s="107"/>
      <c r="C57" s="107"/>
      <c r="D57" s="107"/>
      <c r="E57" s="108"/>
      <c r="F57" s="107"/>
    </row>
    <row r="58" spans="1:6">
      <c r="A58" s="107"/>
      <c r="B58" s="107"/>
      <c r="C58" s="107"/>
      <c r="D58" s="107"/>
      <c r="E58" s="108"/>
      <c r="F58" s="107"/>
    </row>
    <row r="59" spans="1:6">
      <c r="A59" s="107"/>
      <c r="B59" s="107"/>
      <c r="C59" s="107"/>
      <c r="D59" s="107"/>
      <c r="E59" s="108"/>
      <c r="F59" s="107"/>
    </row>
    <row r="60" spans="1:6">
      <c r="A60" s="107"/>
      <c r="B60" s="107"/>
      <c r="C60" s="107"/>
      <c r="D60" s="107"/>
      <c r="E60" s="108"/>
      <c r="F60" s="107"/>
    </row>
    <row r="61" spans="1:6">
      <c r="A61" s="107"/>
      <c r="B61" s="107"/>
      <c r="C61" s="107"/>
      <c r="D61" s="107"/>
      <c r="E61" s="108"/>
      <c r="F61" s="107"/>
    </row>
    <row r="62" spans="1:6">
      <c r="A62" s="107"/>
      <c r="B62" s="107"/>
      <c r="C62" s="107"/>
      <c r="D62" s="107"/>
      <c r="E62" s="108"/>
      <c r="F62" s="107"/>
    </row>
    <row r="63" spans="1:6">
      <c r="A63" s="107"/>
      <c r="B63" s="107"/>
      <c r="C63" s="107"/>
      <c r="D63" s="107"/>
      <c r="E63" s="108"/>
      <c r="F63" s="107"/>
    </row>
    <row r="64" spans="1:6">
      <c r="A64" s="107"/>
      <c r="B64" s="107"/>
      <c r="C64" s="107"/>
      <c r="D64" s="107"/>
      <c r="E64" s="108"/>
      <c r="F64" s="107"/>
    </row>
    <row r="65" spans="1:6">
      <c r="A65" s="107"/>
      <c r="B65" s="107"/>
      <c r="C65" s="107"/>
      <c r="D65" s="107"/>
      <c r="E65" s="108"/>
      <c r="F65" s="107"/>
    </row>
    <row r="66" spans="1:6">
      <c r="A66" s="107"/>
      <c r="B66" s="107"/>
      <c r="C66" s="107"/>
      <c r="D66" s="107"/>
      <c r="E66" s="108"/>
      <c r="F66" s="107"/>
    </row>
    <row r="67" spans="1:6">
      <c r="A67" s="107"/>
      <c r="B67" s="107"/>
      <c r="C67" s="107"/>
      <c r="D67" s="107"/>
      <c r="E67" s="108"/>
      <c r="F67" s="107"/>
    </row>
    <row r="68" spans="1:6">
      <c r="A68" s="107"/>
      <c r="B68" s="107"/>
      <c r="C68" s="107"/>
      <c r="D68" s="107"/>
      <c r="E68" s="108"/>
      <c r="F68" s="107"/>
    </row>
    <row r="69" spans="1:6">
      <c r="A69" s="107"/>
      <c r="B69" s="107"/>
      <c r="C69" s="107"/>
      <c r="D69" s="107"/>
      <c r="E69" s="108"/>
      <c r="F69" s="107"/>
    </row>
    <row r="70" spans="1:6">
      <c r="A70" s="107"/>
      <c r="B70" s="107"/>
      <c r="C70" s="107"/>
      <c r="D70" s="107"/>
      <c r="E70" s="108"/>
      <c r="F70" s="107"/>
    </row>
    <row r="71" spans="1:6">
      <c r="A71" s="107"/>
      <c r="B71" s="107"/>
      <c r="C71" s="107"/>
      <c r="D71" s="107"/>
      <c r="E71" s="108"/>
      <c r="F71" s="107"/>
    </row>
    <row r="72" spans="1:6">
      <c r="A72" s="107"/>
      <c r="B72" s="107"/>
      <c r="C72" s="107"/>
      <c r="D72" s="107"/>
      <c r="E72" s="108"/>
      <c r="F72" s="107"/>
    </row>
    <row r="73" spans="1:6">
      <c r="A73" s="107"/>
      <c r="B73" s="107"/>
      <c r="C73" s="107"/>
      <c r="D73" s="107"/>
      <c r="E73" s="108"/>
      <c r="F73" s="107"/>
    </row>
    <row r="74" spans="1:6">
      <c r="A74" s="107"/>
      <c r="B74" s="107"/>
      <c r="C74" s="107"/>
      <c r="D74" s="107"/>
      <c r="E74" s="108"/>
      <c r="F74" s="107"/>
    </row>
    <row r="75" spans="1:6">
      <c r="A75" s="107"/>
      <c r="B75" s="107"/>
      <c r="C75" s="107"/>
      <c r="D75" s="107"/>
      <c r="E75" s="108"/>
      <c r="F75" s="107"/>
    </row>
    <row r="76" spans="1:6">
      <c r="A76" s="107"/>
      <c r="B76" s="107"/>
      <c r="C76" s="107"/>
      <c r="D76" s="107"/>
      <c r="E76" s="108"/>
      <c r="F76" s="107"/>
    </row>
    <row r="77" spans="1:6">
      <c r="A77" s="107"/>
      <c r="B77" s="107"/>
      <c r="C77" s="107"/>
      <c r="D77" s="107"/>
      <c r="E77" s="108"/>
      <c r="F77" s="107"/>
    </row>
    <row r="78" spans="1:6">
      <c r="A78" s="107"/>
      <c r="B78" s="107"/>
      <c r="C78" s="107"/>
      <c r="D78" s="107"/>
      <c r="E78" s="108"/>
      <c r="F78" s="107"/>
    </row>
    <row r="79" spans="1:6">
      <c r="A79" s="107"/>
      <c r="B79" s="107"/>
      <c r="C79" s="107"/>
      <c r="D79" s="107"/>
      <c r="E79" s="108"/>
      <c r="F79" s="107"/>
    </row>
    <row r="80" spans="1:6">
      <c r="A80" s="107"/>
      <c r="B80" s="107"/>
      <c r="C80" s="107"/>
      <c r="D80" s="107"/>
      <c r="E80" s="108"/>
      <c r="F80" s="107"/>
    </row>
    <row r="81" spans="1:6">
      <c r="A81" s="107"/>
      <c r="B81" s="107"/>
      <c r="C81" s="107"/>
      <c r="D81" s="107"/>
      <c r="E81" s="108"/>
      <c r="F81" s="107"/>
    </row>
    <row r="82" spans="1:6">
      <c r="A82" s="107"/>
      <c r="B82" s="107"/>
      <c r="C82" s="107"/>
      <c r="D82" s="107"/>
      <c r="E82" s="108"/>
      <c r="F82" s="107"/>
    </row>
    <row r="83" spans="1:6">
      <c r="A83" s="107"/>
      <c r="B83" s="107"/>
      <c r="C83" s="107"/>
      <c r="D83" s="107"/>
      <c r="E83" s="108"/>
      <c r="F83" s="107"/>
    </row>
    <row r="84" spans="1:6">
      <c r="A84" s="107"/>
      <c r="B84" s="107"/>
      <c r="C84" s="107"/>
      <c r="D84" s="107"/>
      <c r="E84" s="108"/>
      <c r="F84" s="107"/>
    </row>
    <row r="85" spans="1:6">
      <c r="A85" s="107"/>
      <c r="B85" s="107"/>
      <c r="C85" s="107"/>
      <c r="D85" s="107"/>
      <c r="E85" s="108"/>
      <c r="F85" s="107"/>
    </row>
    <row r="86" spans="1:6">
      <c r="A86" s="107"/>
      <c r="B86" s="107"/>
      <c r="C86" s="107"/>
      <c r="D86" s="107"/>
      <c r="E86" s="108"/>
      <c r="F86" s="107"/>
    </row>
    <row r="87" spans="1:6">
      <c r="A87" s="107"/>
      <c r="B87" s="107"/>
      <c r="C87" s="107"/>
      <c r="D87" s="107"/>
      <c r="E87" s="108"/>
      <c r="F87" s="107"/>
    </row>
    <row r="88" spans="1:6">
      <c r="A88" s="107"/>
      <c r="B88" s="107"/>
      <c r="C88" s="107"/>
      <c r="D88" s="107"/>
      <c r="E88" s="108"/>
      <c r="F88" s="107"/>
    </row>
    <row r="89" spans="1:6">
      <c r="A89" s="107"/>
      <c r="B89" s="107"/>
      <c r="C89" s="107"/>
      <c r="D89" s="107"/>
      <c r="E89" s="108"/>
      <c r="F89" s="107"/>
    </row>
    <row r="90" spans="1:6">
      <c r="A90" s="107"/>
      <c r="B90" s="107"/>
      <c r="C90" s="107"/>
      <c r="D90" s="107"/>
      <c r="E90" s="108"/>
      <c r="F90" s="107"/>
    </row>
    <row r="91" spans="1:6">
      <c r="A91" s="107"/>
      <c r="B91" s="107"/>
      <c r="C91" s="107"/>
      <c r="D91" s="107"/>
      <c r="E91" s="108"/>
      <c r="F91" s="107"/>
    </row>
    <row r="92" spans="1:6">
      <c r="A92" s="107"/>
      <c r="B92" s="107"/>
      <c r="C92" s="107"/>
      <c r="D92" s="107"/>
      <c r="E92" s="108"/>
      <c r="F92" s="107"/>
    </row>
    <row r="93" spans="1:6">
      <c r="A93" s="107"/>
      <c r="B93" s="107"/>
      <c r="C93" s="107"/>
      <c r="D93" s="107"/>
      <c r="E93" s="108"/>
      <c r="F93" s="107"/>
    </row>
    <row r="94" spans="1:6">
      <c r="A94" s="107"/>
      <c r="B94" s="107"/>
      <c r="C94" s="107"/>
      <c r="D94" s="107"/>
      <c r="E94" s="108"/>
      <c r="F94" s="107"/>
    </row>
    <row r="95" spans="1:6">
      <c r="A95" s="107"/>
      <c r="B95" s="107"/>
      <c r="C95" s="107"/>
      <c r="D95" s="107"/>
      <c r="E95" s="108"/>
      <c r="F95" s="107"/>
    </row>
    <row r="96" spans="1:6">
      <c r="A96" s="107"/>
      <c r="B96" s="107"/>
      <c r="C96" s="107"/>
      <c r="D96" s="107"/>
      <c r="E96" s="108"/>
      <c r="F96" s="107"/>
    </row>
    <row r="97" spans="1:6">
      <c r="A97" s="107"/>
      <c r="B97" s="107"/>
      <c r="C97" s="107"/>
      <c r="D97" s="107"/>
      <c r="E97" s="108"/>
      <c r="F97" s="107"/>
    </row>
    <row r="98" spans="1:6">
      <c r="A98" s="107"/>
      <c r="B98" s="107"/>
      <c r="C98" s="107"/>
      <c r="D98" s="107"/>
      <c r="E98" s="108"/>
      <c r="F98" s="107"/>
    </row>
    <row r="99" spans="1:6">
      <c r="A99" s="107"/>
      <c r="B99" s="107"/>
      <c r="C99" s="107"/>
      <c r="D99" s="107"/>
      <c r="E99" s="108"/>
      <c r="F99" s="107"/>
    </row>
    <row r="100" spans="1:6">
      <c r="A100" s="107"/>
      <c r="B100" s="107"/>
      <c r="C100" s="107"/>
      <c r="D100" s="107"/>
      <c r="E100" s="108"/>
      <c r="F100" s="107"/>
    </row>
    <row r="101" spans="1:6">
      <c r="A101" s="107"/>
      <c r="B101" s="107"/>
      <c r="C101" s="107"/>
      <c r="D101" s="107"/>
      <c r="E101" s="108"/>
      <c r="F101" s="107"/>
    </row>
    <row r="102" spans="1:6">
      <c r="A102" s="107"/>
      <c r="B102" s="107"/>
      <c r="C102" s="107"/>
      <c r="D102" s="107"/>
      <c r="E102" s="108"/>
      <c r="F102" s="107"/>
    </row>
    <row r="103" spans="1:6">
      <c r="A103" s="107"/>
      <c r="B103" s="107"/>
      <c r="C103" s="107"/>
      <c r="D103" s="107"/>
      <c r="E103" s="108"/>
      <c r="F103" s="107"/>
    </row>
    <row r="104" spans="1:6">
      <c r="A104" s="107"/>
      <c r="B104" s="107"/>
      <c r="C104" s="107"/>
      <c r="D104" s="107"/>
      <c r="E104" s="108"/>
      <c r="F104" s="107"/>
    </row>
    <row r="105" spans="1:6">
      <c r="A105" s="107"/>
      <c r="B105" s="107"/>
      <c r="C105" s="107"/>
      <c r="D105" s="107"/>
      <c r="E105" s="108"/>
      <c r="F105" s="107"/>
    </row>
    <row r="106" spans="1:6">
      <c r="A106" s="107"/>
      <c r="B106" s="107"/>
      <c r="C106" s="107"/>
      <c r="D106" s="107"/>
      <c r="E106" s="108"/>
      <c r="F106" s="107"/>
    </row>
    <row r="107" spans="1:6">
      <c r="A107" s="107"/>
      <c r="B107" s="107"/>
      <c r="C107" s="107"/>
      <c r="D107" s="107"/>
      <c r="E107" s="108"/>
      <c r="F107" s="107"/>
    </row>
    <row r="108" spans="1:6">
      <c r="A108" s="107"/>
      <c r="B108" s="107"/>
      <c r="C108" s="107"/>
      <c r="D108" s="107"/>
      <c r="E108" s="108"/>
      <c r="F108" s="107"/>
    </row>
    <row r="109" spans="1:6">
      <c r="A109" s="107"/>
      <c r="B109" s="107"/>
      <c r="C109" s="107"/>
      <c r="D109" s="107"/>
      <c r="E109" s="108"/>
      <c r="F109" s="107"/>
    </row>
    <row r="110" spans="1:6">
      <c r="A110" s="107"/>
      <c r="B110" s="107"/>
      <c r="C110" s="107"/>
      <c r="D110" s="107"/>
      <c r="E110" s="108"/>
      <c r="F110" s="107"/>
    </row>
    <row r="111" spans="1:6">
      <c r="A111" s="107"/>
      <c r="B111" s="107"/>
      <c r="C111" s="107"/>
      <c r="D111" s="107"/>
      <c r="E111" s="108"/>
      <c r="F111" s="107"/>
    </row>
    <row r="112" spans="1:6">
      <c r="A112" s="107"/>
      <c r="B112" s="107"/>
      <c r="C112" s="107"/>
      <c r="D112" s="107"/>
      <c r="E112" s="108"/>
      <c r="F112" s="107"/>
    </row>
    <row r="113" spans="1:6">
      <c r="A113" s="107"/>
      <c r="B113" s="107"/>
      <c r="C113" s="107"/>
      <c r="D113" s="107"/>
      <c r="E113" s="108"/>
      <c r="F113" s="107"/>
    </row>
    <row r="114" spans="1:6">
      <c r="A114" s="107"/>
      <c r="B114" s="107"/>
      <c r="C114" s="107"/>
      <c r="D114" s="107"/>
      <c r="E114" s="108"/>
      <c r="F114" s="107"/>
    </row>
    <row r="115" spans="1:6">
      <c r="A115" s="107"/>
      <c r="B115" s="107"/>
      <c r="C115" s="107"/>
      <c r="D115" s="107"/>
      <c r="E115" s="108"/>
      <c r="F115" s="107"/>
    </row>
    <row r="116" spans="1:6">
      <c r="A116" s="107"/>
      <c r="B116" s="107"/>
      <c r="C116" s="107"/>
      <c r="D116" s="107"/>
      <c r="E116" s="108"/>
      <c r="F116" s="107"/>
    </row>
    <row r="117" spans="1:6">
      <c r="A117" s="107"/>
      <c r="B117" s="107"/>
      <c r="C117" s="107"/>
      <c r="D117" s="107"/>
      <c r="E117" s="108"/>
      <c r="F117" s="107"/>
    </row>
    <row r="118" spans="1:6">
      <c r="A118" s="107"/>
      <c r="B118" s="107"/>
      <c r="C118" s="107"/>
      <c r="D118" s="107"/>
      <c r="E118" s="108"/>
      <c r="F118" s="107"/>
    </row>
    <row r="119" spans="1:6">
      <c r="A119" s="107"/>
      <c r="B119" s="107"/>
      <c r="C119" s="107"/>
      <c r="D119" s="107"/>
      <c r="E119" s="108"/>
      <c r="F119" s="107"/>
    </row>
    <row r="120" spans="1:6">
      <c r="A120" s="107"/>
      <c r="B120" s="107"/>
      <c r="C120" s="107"/>
      <c r="D120" s="107"/>
      <c r="E120" s="108"/>
      <c r="F120" s="107"/>
    </row>
    <row r="121" spans="1:6">
      <c r="A121" s="107"/>
      <c r="B121" s="107"/>
      <c r="C121" s="107"/>
      <c r="D121" s="107"/>
      <c r="E121" s="108"/>
      <c r="F121" s="107"/>
    </row>
    <row r="122" spans="1:6">
      <c r="A122" s="107"/>
      <c r="B122" s="107"/>
      <c r="C122" s="107"/>
      <c r="D122" s="107"/>
      <c r="E122" s="108"/>
      <c r="F122" s="107"/>
    </row>
    <row r="123" spans="1:6">
      <c r="A123" s="107"/>
      <c r="B123" s="107"/>
      <c r="C123" s="107"/>
      <c r="D123" s="107"/>
      <c r="E123" s="108"/>
      <c r="F123" s="107"/>
    </row>
    <row r="124" spans="1:6">
      <c r="A124" s="107"/>
      <c r="B124" s="107"/>
      <c r="C124" s="107"/>
      <c r="D124" s="107"/>
      <c r="E124" s="108"/>
      <c r="F124" s="107"/>
    </row>
    <row r="125" spans="1:6">
      <c r="A125" s="107"/>
      <c r="B125" s="107"/>
      <c r="C125" s="107"/>
      <c r="D125" s="107"/>
      <c r="E125" s="108"/>
      <c r="F125" s="107"/>
    </row>
    <row r="126" spans="1:6">
      <c r="A126" s="107"/>
      <c r="B126" s="107"/>
      <c r="C126" s="107"/>
      <c r="D126" s="107"/>
      <c r="E126" s="108"/>
      <c r="F126" s="107"/>
    </row>
    <row r="127" spans="1:6">
      <c r="A127" s="107"/>
      <c r="B127" s="107"/>
      <c r="C127" s="107"/>
      <c r="D127" s="107"/>
      <c r="E127" s="108"/>
      <c r="F127" s="107"/>
    </row>
    <row r="128" spans="1:6">
      <c r="A128" s="107"/>
      <c r="B128" s="107"/>
      <c r="C128" s="107"/>
      <c r="D128" s="107"/>
      <c r="E128" s="108"/>
      <c r="F128" s="107"/>
    </row>
    <row r="129" spans="1:6">
      <c r="A129" s="107"/>
      <c r="B129" s="107"/>
      <c r="C129" s="107"/>
      <c r="D129" s="107"/>
      <c r="E129" s="108"/>
      <c r="F129" s="107"/>
    </row>
    <row r="130" spans="1:6">
      <c r="A130" s="107"/>
      <c r="B130" s="107"/>
      <c r="C130" s="107"/>
      <c r="D130" s="107"/>
      <c r="E130" s="108"/>
      <c r="F130" s="107"/>
    </row>
    <row r="131" spans="1:6">
      <c r="A131" s="107"/>
      <c r="B131" s="107"/>
      <c r="C131" s="107"/>
      <c r="D131" s="107"/>
      <c r="E131" s="108"/>
      <c r="F131" s="107"/>
    </row>
    <row r="132" spans="1:6">
      <c r="A132" s="107"/>
      <c r="B132" s="107"/>
      <c r="C132" s="107"/>
      <c r="D132" s="107"/>
      <c r="E132" s="108"/>
      <c r="F132" s="107"/>
    </row>
    <row r="133" spans="1:6">
      <c r="A133" s="107"/>
      <c r="B133" s="107"/>
      <c r="C133" s="107"/>
      <c r="D133" s="107"/>
      <c r="E133" s="108"/>
      <c r="F133" s="107"/>
    </row>
    <row r="134" spans="1:6">
      <c r="A134" s="107"/>
      <c r="B134" s="107"/>
      <c r="C134" s="107"/>
      <c r="D134" s="107"/>
      <c r="E134" s="108"/>
      <c r="F134" s="107"/>
    </row>
    <row r="135" spans="1:6">
      <c r="A135" s="107"/>
      <c r="B135" s="107"/>
      <c r="C135" s="107"/>
      <c r="D135" s="107"/>
      <c r="E135" s="108"/>
      <c r="F135" s="107"/>
    </row>
    <row r="136" spans="1:6">
      <c r="A136" s="107"/>
      <c r="B136" s="107"/>
      <c r="C136" s="107"/>
      <c r="D136" s="107"/>
      <c r="E136" s="108"/>
      <c r="F136" s="107"/>
    </row>
    <row r="137" spans="1:6">
      <c r="A137" s="107"/>
      <c r="B137" s="107"/>
      <c r="C137" s="107"/>
      <c r="D137" s="107"/>
      <c r="E137" s="108"/>
      <c r="F137" s="107"/>
    </row>
    <row r="138" spans="1:6">
      <c r="A138" s="107"/>
      <c r="B138" s="107"/>
      <c r="C138" s="107"/>
      <c r="D138" s="107"/>
      <c r="E138" s="108"/>
      <c r="F138" s="107"/>
    </row>
    <row r="139" spans="1:6">
      <c r="A139" s="107"/>
      <c r="B139" s="107"/>
      <c r="C139" s="107"/>
      <c r="D139" s="107"/>
      <c r="E139" s="108"/>
      <c r="F139" s="107"/>
    </row>
    <row r="140" spans="1:6">
      <c r="A140" s="107"/>
      <c r="B140" s="107"/>
      <c r="C140" s="107"/>
      <c r="D140" s="107"/>
      <c r="E140" s="108"/>
      <c r="F140" s="107"/>
    </row>
    <row r="141" spans="1:6">
      <c r="A141" s="107"/>
      <c r="B141" s="107"/>
      <c r="C141" s="107"/>
      <c r="D141" s="107"/>
      <c r="E141" s="108"/>
      <c r="F141" s="107"/>
    </row>
    <row r="142" spans="1:6">
      <c r="A142" s="107"/>
      <c r="B142" s="107"/>
      <c r="C142" s="107"/>
      <c r="D142" s="107"/>
      <c r="E142" s="108"/>
      <c r="F142" s="107"/>
    </row>
    <row r="143" spans="1:6">
      <c r="A143" s="107"/>
      <c r="B143" s="107"/>
      <c r="C143" s="107"/>
      <c r="D143" s="107"/>
      <c r="E143" s="108"/>
      <c r="F143" s="107"/>
    </row>
    <row r="144" spans="1:6">
      <c r="A144" s="107"/>
      <c r="B144" s="107"/>
      <c r="C144" s="107"/>
      <c r="D144" s="107"/>
      <c r="E144" s="108"/>
      <c r="F144" s="107"/>
    </row>
    <row r="145" spans="1:6">
      <c r="A145" s="107"/>
      <c r="B145" s="107"/>
      <c r="C145" s="107"/>
      <c r="D145" s="107"/>
      <c r="E145" s="108"/>
      <c r="F145" s="107"/>
    </row>
    <row r="146" spans="1:6">
      <c r="A146" s="107"/>
      <c r="B146" s="107"/>
      <c r="C146" s="107"/>
      <c r="D146" s="107"/>
      <c r="E146" s="108"/>
      <c r="F146" s="107"/>
    </row>
    <row r="147" spans="1:6">
      <c r="A147" s="107"/>
      <c r="B147" s="107"/>
      <c r="C147" s="107"/>
      <c r="D147" s="107"/>
      <c r="E147" s="108"/>
      <c r="F147" s="107"/>
    </row>
    <row r="148" spans="1:6">
      <c r="A148" s="107"/>
      <c r="B148" s="107"/>
      <c r="C148" s="107"/>
      <c r="D148" s="107"/>
      <c r="E148" s="108"/>
      <c r="F148" s="107"/>
    </row>
    <row r="149" spans="1:6">
      <c r="A149" s="107"/>
      <c r="B149" s="107"/>
      <c r="C149" s="107"/>
      <c r="D149" s="107"/>
      <c r="E149" s="108"/>
      <c r="F149" s="107"/>
    </row>
    <row r="150" spans="1:6">
      <c r="A150" s="107"/>
      <c r="B150" s="107"/>
      <c r="C150" s="107"/>
      <c r="D150" s="107"/>
      <c r="E150" s="108"/>
      <c r="F150" s="107"/>
    </row>
    <row r="151" spans="1:6">
      <c r="A151" s="107"/>
      <c r="B151" s="107"/>
      <c r="C151" s="107"/>
      <c r="D151" s="107"/>
      <c r="E151" s="108"/>
      <c r="F151" s="107"/>
    </row>
    <row r="152" spans="1:6">
      <c r="A152" s="107"/>
      <c r="B152" s="107"/>
      <c r="C152" s="107"/>
      <c r="D152" s="107"/>
      <c r="E152" s="108"/>
      <c r="F152" s="107"/>
    </row>
    <row r="153" spans="1:6">
      <c r="A153" s="107"/>
      <c r="B153" s="107"/>
      <c r="C153" s="107"/>
      <c r="D153" s="107"/>
      <c r="E153" s="108"/>
      <c r="F153" s="107"/>
    </row>
    <row r="154" spans="1:6">
      <c r="A154" s="107"/>
      <c r="B154" s="107"/>
      <c r="C154" s="107"/>
      <c r="D154" s="107"/>
      <c r="E154" s="108"/>
      <c r="F154" s="107"/>
    </row>
    <row r="155" spans="1:6">
      <c r="A155" s="107"/>
      <c r="B155" s="107"/>
      <c r="C155" s="107"/>
      <c r="D155" s="107"/>
      <c r="E155" s="108"/>
      <c r="F155" s="107"/>
    </row>
    <row r="156" spans="1:6">
      <c r="A156" s="107"/>
      <c r="B156" s="107"/>
      <c r="C156" s="107"/>
      <c r="D156" s="107"/>
      <c r="E156" s="108"/>
      <c r="F156" s="107"/>
    </row>
    <row r="157" spans="1:6">
      <c r="A157" s="107"/>
      <c r="B157" s="107"/>
      <c r="C157" s="107"/>
      <c r="D157" s="107"/>
      <c r="E157" s="108"/>
      <c r="F157" s="107"/>
    </row>
    <row r="158" spans="1:6">
      <c r="A158" s="107"/>
      <c r="B158" s="107"/>
      <c r="C158" s="107"/>
      <c r="D158" s="107"/>
      <c r="E158" s="108"/>
      <c r="F158" s="107"/>
    </row>
    <row r="159" spans="1:6">
      <c r="A159" s="107"/>
      <c r="B159" s="107"/>
      <c r="C159" s="107"/>
      <c r="D159" s="107"/>
      <c r="E159" s="108"/>
      <c r="F159" s="107"/>
    </row>
    <row r="160" spans="1:6">
      <c r="A160" s="107"/>
      <c r="B160" s="107"/>
      <c r="C160" s="107"/>
      <c r="D160" s="107"/>
      <c r="E160" s="108"/>
      <c r="F160" s="107"/>
    </row>
    <row r="161" spans="1:6">
      <c r="A161" s="107"/>
      <c r="B161" s="107"/>
      <c r="C161" s="107"/>
      <c r="D161" s="107"/>
      <c r="E161" s="108"/>
      <c r="F161" s="107"/>
    </row>
    <row r="162" spans="1:6">
      <c r="A162" s="107"/>
      <c r="B162" s="107"/>
      <c r="C162" s="107"/>
      <c r="D162" s="107"/>
      <c r="E162" s="108"/>
      <c r="F162" s="107"/>
    </row>
    <row r="163" spans="1:6">
      <c r="A163" s="107"/>
      <c r="B163" s="107"/>
      <c r="C163" s="107"/>
      <c r="D163" s="107"/>
      <c r="E163" s="108"/>
      <c r="F163" s="107"/>
    </row>
    <row r="164" spans="1:6">
      <c r="A164" s="107"/>
      <c r="B164" s="107"/>
      <c r="C164" s="107"/>
      <c r="D164" s="107"/>
      <c r="E164" s="108"/>
      <c r="F164" s="107"/>
    </row>
    <row r="165" spans="1:6">
      <c r="A165" s="107"/>
      <c r="B165" s="107"/>
      <c r="C165" s="107"/>
      <c r="D165" s="107"/>
      <c r="E165" s="108"/>
      <c r="F165" s="107"/>
    </row>
    <row r="166" spans="1:6">
      <c r="A166" s="107"/>
      <c r="B166" s="107"/>
      <c r="C166" s="107"/>
      <c r="D166" s="107"/>
      <c r="E166" s="108"/>
      <c r="F166" s="107"/>
    </row>
    <row r="167" spans="1:6">
      <c r="A167" s="107"/>
      <c r="B167" s="107"/>
      <c r="C167" s="107"/>
      <c r="D167" s="107"/>
      <c r="E167" s="108"/>
      <c r="F167" s="107"/>
    </row>
    <row r="168" spans="1:6">
      <c r="A168" s="107"/>
      <c r="B168" s="107"/>
      <c r="C168" s="107"/>
      <c r="D168" s="107"/>
      <c r="E168" s="108"/>
      <c r="F168" s="107"/>
    </row>
    <row r="169" spans="1:6">
      <c r="A169" s="107"/>
      <c r="B169" s="107"/>
      <c r="C169" s="107"/>
      <c r="D169" s="107"/>
      <c r="E169" s="108"/>
      <c r="F169" s="107"/>
    </row>
    <row r="170" spans="1:6">
      <c r="A170" s="107"/>
      <c r="B170" s="107"/>
      <c r="C170" s="107"/>
      <c r="D170" s="107"/>
      <c r="E170" s="108"/>
      <c r="F170" s="107"/>
    </row>
    <row r="171" spans="1:6">
      <c r="A171" s="107"/>
      <c r="B171" s="107"/>
      <c r="C171" s="107"/>
      <c r="D171" s="107"/>
      <c r="E171" s="108"/>
      <c r="F171" s="107"/>
    </row>
    <row r="172" spans="1:6">
      <c r="A172" s="107"/>
      <c r="B172" s="107"/>
      <c r="C172" s="107"/>
      <c r="D172" s="107"/>
      <c r="E172" s="108"/>
      <c r="F172" s="107"/>
    </row>
    <row r="173" spans="1:6">
      <c r="A173" s="107"/>
      <c r="B173" s="107"/>
      <c r="C173" s="107"/>
      <c r="D173" s="107"/>
      <c r="E173" s="108"/>
      <c r="F173" s="107"/>
    </row>
    <row r="174" spans="1:6">
      <c r="A174" s="107"/>
      <c r="B174" s="107"/>
      <c r="C174" s="107"/>
      <c r="D174" s="107"/>
      <c r="E174" s="108"/>
      <c r="F174" s="107"/>
    </row>
    <row r="175" spans="1:6">
      <c r="A175" s="107"/>
      <c r="B175" s="107"/>
      <c r="C175" s="107"/>
      <c r="D175" s="107"/>
      <c r="E175" s="108"/>
      <c r="F175" s="107"/>
    </row>
    <row r="176" spans="1:6">
      <c r="A176" s="107"/>
      <c r="B176" s="107"/>
      <c r="C176" s="107"/>
      <c r="D176" s="107"/>
      <c r="E176" s="108"/>
      <c r="F176" s="107"/>
    </row>
    <row r="177" spans="1:6">
      <c r="A177" s="107"/>
      <c r="B177" s="107"/>
      <c r="C177" s="107"/>
      <c r="D177" s="107"/>
      <c r="E177" s="108"/>
      <c r="F177" s="107"/>
    </row>
    <row r="178" spans="1:6">
      <c r="A178" s="107"/>
      <c r="B178" s="107"/>
      <c r="C178" s="107"/>
      <c r="D178" s="107"/>
      <c r="E178" s="108"/>
      <c r="F178" s="107"/>
    </row>
    <row r="179" spans="1:6">
      <c r="A179" s="107"/>
      <c r="B179" s="107"/>
      <c r="C179" s="107"/>
      <c r="D179" s="107"/>
      <c r="E179" s="108"/>
      <c r="F179" s="107"/>
    </row>
    <row r="180" spans="1:6">
      <c r="A180" s="107"/>
      <c r="B180" s="107"/>
      <c r="C180" s="107"/>
      <c r="D180" s="107"/>
      <c r="E180" s="108"/>
      <c r="F180" s="107"/>
    </row>
    <row r="181" spans="1:6">
      <c r="A181" s="107"/>
      <c r="B181" s="107"/>
      <c r="C181" s="107"/>
      <c r="D181" s="107"/>
      <c r="E181" s="108"/>
      <c r="F181" s="107"/>
    </row>
    <row r="182" spans="1:6">
      <c r="A182" s="107"/>
      <c r="B182" s="107"/>
      <c r="C182" s="107"/>
      <c r="D182" s="107"/>
      <c r="E182" s="108"/>
      <c r="F182" s="107"/>
    </row>
    <row r="183" spans="1:6">
      <c r="A183" s="107"/>
      <c r="B183" s="107"/>
      <c r="C183" s="107"/>
      <c r="D183" s="107"/>
      <c r="E183" s="108"/>
      <c r="F183" s="107"/>
    </row>
    <row r="184" spans="1:6">
      <c r="A184" s="107"/>
      <c r="B184" s="107"/>
      <c r="C184" s="107"/>
      <c r="D184" s="107"/>
      <c r="E184" s="108"/>
      <c r="F184" s="107"/>
    </row>
    <row r="185" spans="1:6">
      <c r="A185" s="107"/>
      <c r="B185" s="107"/>
      <c r="C185" s="107"/>
      <c r="D185" s="107"/>
      <c r="E185" s="108"/>
      <c r="F185" s="107"/>
    </row>
    <row r="186" spans="1:6">
      <c r="A186" s="107"/>
      <c r="B186" s="107"/>
      <c r="C186" s="107"/>
      <c r="D186" s="107"/>
      <c r="E186" s="108"/>
      <c r="F186" s="107"/>
    </row>
    <row r="187" spans="1:6">
      <c r="A187" s="107"/>
      <c r="B187" s="107"/>
      <c r="C187" s="107"/>
      <c r="D187" s="107"/>
      <c r="E187" s="108"/>
      <c r="F187" s="107"/>
    </row>
    <row r="188" spans="1:6">
      <c r="A188" s="107"/>
      <c r="B188" s="107"/>
      <c r="C188" s="107"/>
      <c r="D188" s="107"/>
      <c r="E188" s="108"/>
      <c r="F188" s="107"/>
    </row>
    <row r="189" spans="1:6">
      <c r="A189" s="107"/>
      <c r="B189" s="107"/>
      <c r="C189" s="107"/>
      <c r="D189" s="107"/>
      <c r="E189" s="108"/>
      <c r="F189" s="107"/>
    </row>
    <row r="190" spans="1:6">
      <c r="A190" s="107"/>
      <c r="B190" s="107"/>
      <c r="C190" s="107"/>
      <c r="D190" s="107"/>
      <c r="E190" s="108"/>
      <c r="F190" s="107"/>
    </row>
    <row r="191" spans="1:6">
      <c r="A191" s="107"/>
      <c r="B191" s="107"/>
      <c r="C191" s="107"/>
      <c r="D191" s="107"/>
      <c r="E191" s="108"/>
      <c r="F191" s="107"/>
    </row>
    <row r="192" spans="1:6">
      <c r="A192" s="107"/>
      <c r="B192" s="107"/>
      <c r="C192" s="107"/>
      <c r="D192" s="107"/>
      <c r="E192" s="108"/>
      <c r="F192" s="107"/>
    </row>
    <row r="193" spans="1:6">
      <c r="A193" s="107"/>
      <c r="B193" s="107"/>
      <c r="C193" s="107"/>
      <c r="D193" s="107"/>
      <c r="E193" s="108"/>
      <c r="F193" s="107"/>
    </row>
    <row r="194" spans="1:6">
      <c r="A194" s="107"/>
      <c r="B194" s="107"/>
      <c r="C194" s="107"/>
      <c r="D194" s="107"/>
      <c r="E194" s="108"/>
      <c r="F194" s="107"/>
    </row>
    <row r="195" spans="1:6">
      <c r="A195" s="107"/>
      <c r="B195" s="107"/>
      <c r="C195" s="107"/>
      <c r="D195" s="107"/>
      <c r="E195" s="108"/>
      <c r="F195" s="107"/>
    </row>
    <row r="196" spans="1:6">
      <c r="A196" s="107"/>
      <c r="B196" s="107"/>
      <c r="C196" s="107"/>
      <c r="D196" s="107"/>
      <c r="E196" s="108"/>
      <c r="F196" s="107"/>
    </row>
    <row r="197" spans="1:6">
      <c r="A197" s="107"/>
      <c r="B197" s="107"/>
      <c r="C197" s="107"/>
      <c r="D197" s="107"/>
      <c r="E197" s="108"/>
      <c r="F197" s="107"/>
    </row>
    <row r="198" spans="1:6">
      <c r="A198" s="107"/>
      <c r="B198" s="107"/>
      <c r="C198" s="107"/>
      <c r="D198" s="107"/>
      <c r="E198" s="108"/>
      <c r="F198" s="107"/>
    </row>
    <row r="199" spans="1:6">
      <c r="A199" s="107"/>
      <c r="B199" s="107"/>
      <c r="C199" s="107"/>
      <c r="D199" s="107"/>
      <c r="E199" s="108"/>
      <c r="F199" s="107"/>
    </row>
  </sheetData>
  <autoFilter xmlns:etc="http://www.wps.cn/officeDocument/2017/etCustomData" ref="A2:F52" etc:filterBottomFollowUsedRange="0">
    <extLst/>
  </autoFilter>
  <mergeCells count="1">
    <mergeCell ref="A1:E1"/>
  </mergeCells>
  <printOptions horizontalCentered="1"/>
  <pageMargins left="0.393055555555556" right="0.393055555555556" top="0.393055555555556" bottom="0.0784722222222222" header="0.156944444444444" footer="0.0784722222222222"/>
  <pageSetup paperSize="9" scale="33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23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6.5" style="71" customWidth="1"/>
    <col min="9" max="9" width="16.375" style="71" customWidth="1"/>
    <col min="10" max="16384" width="9" style="71"/>
  </cols>
  <sheetData>
    <row r="1" ht="36.75" customHeight="1" spans="1:9">
      <c r="A1" s="73" t="s">
        <v>172</v>
      </c>
      <c r="B1" s="74"/>
      <c r="C1" s="74"/>
      <c r="D1" s="74"/>
      <c r="E1" s="75"/>
      <c r="F1" s="76">
        <f>分析总表!G1</f>
        <v>45798</v>
      </c>
      <c r="H1" s="94" t="s">
        <v>168</v>
      </c>
      <c r="I1" s="94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95">
        <f>SUM(D3:D500)</f>
        <v>2</v>
      </c>
      <c r="I2" s="95">
        <f>COUNTIF(分析总表!B3:B189,"地下菜")</f>
        <v>0</v>
      </c>
    </row>
    <row r="3" s="71" customFormat="1" ht="30" customHeight="1" spans="1:6">
      <c r="A3" s="78">
        <v>1</v>
      </c>
      <c r="B3" s="81" t="str" cm="1">
        <f t="array" ref="B3:F3">_xlfn._xlws.SORT(_xlfn._xlws.FILTER(分析总表!C3:G672,分析总表!B3:B672=LEFT(A1,3)))</f>
        <v>铁棍山药</v>
      </c>
      <c r="C3" s="81" t="str">
        <v>斤</v>
      </c>
      <c r="D3" s="82">
        <v>2</v>
      </c>
      <c r="E3" s="83">
        <v>0</v>
      </c>
      <c r="F3" s="78" t="str">
        <v>勤务营食堂</v>
      </c>
    </row>
    <row r="4" s="71" customFormat="1" ht="30" customHeight="1" spans="1:6">
      <c r="A4" s="78">
        <v>2</v>
      </c>
      <c r="B4" s="81"/>
      <c r="C4" s="81"/>
      <c r="D4" s="82"/>
      <c r="E4" s="83"/>
      <c r="F4" s="78"/>
    </row>
    <row r="5" s="71" customFormat="1" ht="30" customHeight="1" spans="1:6">
      <c r="A5" s="78">
        <v>3</v>
      </c>
      <c r="B5" s="81"/>
      <c r="C5" s="81"/>
      <c r="D5" s="82"/>
      <c r="E5" s="83"/>
      <c r="F5" s="78"/>
    </row>
    <row r="6" s="71" customFormat="1" ht="30" customHeight="1" spans="1:6">
      <c r="A6" s="78">
        <v>4</v>
      </c>
      <c r="B6" s="81"/>
      <c r="C6" s="81"/>
      <c r="D6" s="82"/>
      <c r="E6" s="83"/>
      <c r="F6" s="78"/>
    </row>
    <row r="7" s="71" customFormat="1" ht="30" customHeight="1" spans="1:6">
      <c r="A7" s="78">
        <v>5</v>
      </c>
      <c r="B7" s="81"/>
      <c r="C7" s="81"/>
      <c r="D7" s="82"/>
      <c r="E7" s="83"/>
      <c r="F7" s="78"/>
    </row>
    <row r="8" s="71" customFormat="1" ht="30" customHeight="1" spans="1:6">
      <c r="A8" s="78">
        <v>6</v>
      </c>
      <c r="B8" s="81"/>
      <c r="C8" s="81"/>
      <c r="D8" s="82"/>
      <c r="E8" s="83"/>
      <c r="F8" s="78"/>
    </row>
    <row r="9" s="71" customFormat="1" ht="30" customHeight="1" spans="1:6">
      <c r="A9" s="78">
        <v>7</v>
      </c>
      <c r="B9" s="81"/>
      <c r="C9" s="81"/>
      <c r="D9" s="82"/>
      <c r="E9" s="83"/>
      <c r="F9" s="78"/>
    </row>
    <row r="10" s="71" customFormat="1" ht="30" customHeight="1" spans="1:6">
      <c r="A10" s="78">
        <v>8</v>
      </c>
      <c r="B10" s="81"/>
      <c r="C10" s="81"/>
      <c r="D10" s="82"/>
      <c r="E10" s="83"/>
      <c r="F10" s="78"/>
    </row>
    <row r="11" s="71" customFormat="1" ht="30" customHeight="1" spans="1:6">
      <c r="A11" s="78">
        <v>9</v>
      </c>
      <c r="B11" s="81"/>
      <c r="C11" s="81"/>
      <c r="D11" s="82"/>
      <c r="E11" s="83"/>
      <c r="F11" s="78"/>
    </row>
    <row r="12" s="71" customFormat="1" ht="30" customHeight="1" spans="1:6">
      <c r="A12" s="78">
        <v>10</v>
      </c>
      <c r="B12" s="81"/>
      <c r="C12" s="81"/>
      <c r="D12" s="82"/>
      <c r="E12" s="83"/>
      <c r="F12" s="78"/>
    </row>
    <row r="13" s="71" customFormat="1" ht="30" customHeight="1" spans="1:6">
      <c r="A13" s="78">
        <v>11</v>
      </c>
      <c r="B13" s="81"/>
      <c r="C13" s="81"/>
      <c r="D13" s="82"/>
      <c r="E13" s="83"/>
      <c r="F13" s="78"/>
    </row>
    <row r="14" s="71" customFormat="1" ht="30" customHeight="1" spans="1:6">
      <c r="A14" s="78">
        <v>12</v>
      </c>
      <c r="B14" s="81"/>
      <c r="C14" s="81"/>
      <c r="D14" s="82"/>
      <c r="E14" s="83"/>
      <c r="F14" s="78"/>
    </row>
    <row r="15" s="71" customFormat="1" ht="30" customHeight="1" spans="1:6">
      <c r="A15" s="78">
        <v>13</v>
      </c>
      <c r="B15" s="81"/>
      <c r="C15" s="81"/>
      <c r="D15" s="82"/>
      <c r="E15" s="83"/>
      <c r="F15" s="78"/>
    </row>
    <row r="16" s="71" customFormat="1" ht="30" customHeight="1" spans="1:6">
      <c r="A16" s="78">
        <v>14</v>
      </c>
      <c r="B16" s="81"/>
      <c r="C16" s="81"/>
      <c r="D16" s="82"/>
      <c r="E16" s="83"/>
      <c r="F16" s="78"/>
    </row>
    <row r="17" s="71" customFormat="1" ht="30" customHeight="1" spans="1:6">
      <c r="A17" s="78">
        <v>15</v>
      </c>
      <c r="B17" s="81"/>
      <c r="C17" s="81"/>
      <c r="D17" s="82"/>
      <c r="E17" s="83"/>
      <c r="F17" s="78"/>
    </row>
    <row r="18" s="71" customFormat="1" ht="30" customHeight="1" spans="1:6">
      <c r="A18" s="78">
        <v>16</v>
      </c>
      <c r="B18" s="81"/>
      <c r="C18" s="81"/>
      <c r="D18" s="82"/>
      <c r="E18" s="83"/>
      <c r="F18" s="78"/>
    </row>
    <row r="19" s="71" customFormat="1" ht="30" customHeight="1" spans="1:6">
      <c r="A19" s="78">
        <v>17</v>
      </c>
      <c r="B19" s="81"/>
      <c r="C19" s="81"/>
      <c r="D19" s="82"/>
      <c r="E19" s="83"/>
      <c r="F19" s="78"/>
    </row>
    <row r="20" s="71" customFormat="1" ht="30" customHeight="1" spans="1:6">
      <c r="A20" s="78">
        <v>18</v>
      </c>
      <c r="B20" s="81"/>
      <c r="C20" s="81"/>
      <c r="D20" s="82"/>
      <c r="E20" s="83"/>
      <c r="F20" s="78"/>
    </row>
    <row r="21" s="71" customFormat="1" ht="30" customHeight="1" spans="1:6">
      <c r="A21" s="78">
        <v>19</v>
      </c>
      <c r="B21" s="81"/>
      <c r="C21" s="81"/>
      <c r="D21" s="82"/>
      <c r="E21" s="83"/>
      <c r="F21" s="78"/>
    </row>
    <row r="22" s="71" customFormat="1" ht="30" customHeight="1" spans="1:6">
      <c r="A22" s="78">
        <v>20</v>
      </c>
      <c r="B22" s="81"/>
      <c r="C22" s="81"/>
      <c r="D22" s="82"/>
      <c r="E22" s="83"/>
      <c r="F22" s="78"/>
    </row>
    <row r="23" s="71" customFormat="1" ht="30" customHeight="1" spans="1:6">
      <c r="A23" s="78">
        <v>16</v>
      </c>
      <c r="B23" s="81"/>
      <c r="C23" s="81"/>
      <c r="D23" s="82"/>
      <c r="E23" s="83"/>
      <c r="F23" s="78"/>
    </row>
    <row r="24" s="71" customFormat="1" ht="30" customHeight="1" spans="1:6">
      <c r="A24" s="78">
        <v>17</v>
      </c>
      <c r="B24" s="81"/>
      <c r="C24" s="81"/>
      <c r="D24" s="82"/>
      <c r="E24" s="83"/>
      <c r="F24" s="78"/>
    </row>
    <row r="25" s="71" customFormat="1" ht="30" customHeight="1" spans="1:6">
      <c r="A25" s="78">
        <v>18</v>
      </c>
      <c r="B25" s="81"/>
      <c r="C25" s="81"/>
      <c r="D25" s="82"/>
      <c r="E25" s="83"/>
      <c r="F25" s="78"/>
    </row>
    <row r="26" s="71" customFormat="1" ht="30" customHeight="1" spans="1:6">
      <c r="A26" s="78">
        <v>19</v>
      </c>
      <c r="B26" s="81"/>
      <c r="C26" s="81"/>
      <c r="D26" s="82"/>
      <c r="E26" s="83"/>
      <c r="F26" s="78"/>
    </row>
    <row r="27" s="71" customFormat="1" ht="30" customHeight="1" spans="1:6">
      <c r="A27" s="78">
        <v>20</v>
      </c>
      <c r="B27" s="81"/>
      <c r="C27" s="81"/>
      <c r="D27" s="82"/>
      <c r="E27" s="83"/>
      <c r="F27" s="78"/>
    </row>
    <row r="28" s="71" customFormat="1" ht="30" customHeight="1" spans="1:6">
      <c r="A28" s="78">
        <v>21</v>
      </c>
      <c r="B28" s="81"/>
      <c r="C28" s="81"/>
      <c r="D28" s="82"/>
      <c r="E28" s="83"/>
      <c r="F28" s="78"/>
    </row>
    <row r="29" s="71" customFormat="1" ht="30" customHeight="1" spans="1:6">
      <c r="A29" s="78">
        <v>22</v>
      </c>
      <c r="B29" s="81"/>
      <c r="C29" s="81"/>
      <c r="D29" s="82"/>
      <c r="E29" s="83"/>
      <c r="F29" s="78"/>
    </row>
    <row r="30" s="71" customFormat="1" ht="30" customHeight="1" spans="1:6">
      <c r="A30" s="78">
        <v>23</v>
      </c>
      <c r="B30" s="81"/>
      <c r="C30" s="81"/>
      <c r="D30" s="82"/>
      <c r="E30" s="83"/>
      <c r="F30" s="78"/>
    </row>
    <row r="31" s="71" customFormat="1" ht="30" customHeight="1" spans="1:6">
      <c r="A31" s="78">
        <v>24</v>
      </c>
      <c r="B31" s="81"/>
      <c r="C31" s="81"/>
      <c r="D31" s="82"/>
      <c r="E31" s="83"/>
      <c r="F31" s="78"/>
    </row>
    <row r="32" s="71" customFormat="1" ht="30" customHeight="1" spans="1:6">
      <c r="A32" s="78">
        <v>25</v>
      </c>
      <c r="B32" s="81"/>
      <c r="C32" s="81"/>
      <c r="D32" s="82"/>
      <c r="E32" s="83"/>
      <c r="F32" s="78"/>
    </row>
    <row r="33" s="71" customFormat="1" ht="30" customHeight="1" spans="1:6">
      <c r="A33" s="78">
        <v>26</v>
      </c>
      <c r="B33" s="81"/>
      <c r="C33" s="81"/>
      <c r="D33" s="82"/>
      <c r="E33" s="83"/>
      <c r="F33" s="78"/>
    </row>
    <row r="34" s="71" customFormat="1" ht="30" customHeight="1" spans="1:6">
      <c r="A34" s="78">
        <v>27</v>
      </c>
      <c r="B34" s="81"/>
      <c r="C34" s="81"/>
      <c r="D34" s="82"/>
      <c r="E34" s="83"/>
      <c r="F34" s="78"/>
    </row>
    <row r="35" s="71" customFormat="1" ht="30" customHeight="1" spans="1:6">
      <c r="A35" s="78">
        <v>28</v>
      </c>
      <c r="B35" s="81"/>
      <c r="C35" s="81"/>
      <c r="D35" s="82"/>
      <c r="E35" s="83"/>
      <c r="F35" s="78"/>
    </row>
    <row r="36" s="71" customFormat="1" ht="30" customHeight="1" spans="1:6">
      <c r="A36" s="78">
        <v>29</v>
      </c>
      <c r="B36" s="81"/>
      <c r="C36" s="81"/>
      <c r="D36" s="82"/>
      <c r="E36" s="83"/>
      <c r="F36" s="78"/>
    </row>
    <row r="37" s="71" customFormat="1" ht="30" customHeight="1" spans="1:6">
      <c r="A37" s="78">
        <v>30</v>
      </c>
      <c r="B37" s="81"/>
      <c r="C37" s="81"/>
      <c r="D37" s="82"/>
      <c r="E37" s="83"/>
      <c r="F37" s="78"/>
    </row>
    <row r="38" s="71" customFormat="1" ht="30" customHeight="1" spans="1:6">
      <c r="A38" s="78">
        <v>31</v>
      </c>
      <c r="B38" s="84"/>
      <c r="C38" s="84"/>
      <c r="D38" s="82"/>
      <c r="E38" s="83"/>
      <c r="F38" s="78"/>
    </row>
    <row r="39" s="71" customFormat="1" ht="30" customHeight="1" spans="1:6">
      <c r="A39" s="78">
        <v>32</v>
      </c>
      <c r="B39" s="84"/>
      <c r="C39" s="84"/>
      <c r="D39" s="82"/>
      <c r="E39" s="83"/>
      <c r="F39" s="78"/>
    </row>
    <row r="40" s="71" customFormat="1" ht="30" customHeight="1" spans="1:6">
      <c r="A40" s="78">
        <v>33</v>
      </c>
      <c r="B40" s="84"/>
      <c r="C40" s="84"/>
      <c r="D40" s="82"/>
      <c r="E40" s="83"/>
      <c r="F40" s="78"/>
    </row>
    <row r="41" s="71" customFormat="1" ht="30" customHeight="1" spans="1:6">
      <c r="A41" s="78">
        <v>34</v>
      </c>
      <c r="B41" s="84"/>
      <c r="C41" s="84"/>
      <c r="D41" s="82"/>
      <c r="E41" s="83"/>
      <c r="F41" s="78"/>
    </row>
    <row r="42" s="71" customFormat="1" ht="30" customHeight="1" spans="1:6">
      <c r="A42" s="78">
        <v>35</v>
      </c>
      <c r="B42" s="84"/>
      <c r="C42" s="84"/>
      <c r="D42" s="82"/>
      <c r="E42" s="83"/>
      <c r="F42" s="78"/>
    </row>
    <row r="43" s="71" customFormat="1" ht="30" customHeight="1" spans="1:6">
      <c r="A43" s="78">
        <v>36</v>
      </c>
      <c r="B43" s="84"/>
      <c r="C43" s="84"/>
      <c r="D43" s="82"/>
      <c r="E43" s="83"/>
      <c r="F43" s="78"/>
    </row>
    <row r="44" s="71" customFormat="1" ht="30" customHeight="1" spans="1:6">
      <c r="A44" s="78">
        <v>37</v>
      </c>
      <c r="B44" s="84"/>
      <c r="C44" s="84"/>
      <c r="D44" s="82"/>
      <c r="E44" s="83"/>
      <c r="F44" s="78"/>
    </row>
    <row r="45" s="71" customFormat="1" ht="30" customHeight="1" spans="1:6">
      <c r="A45" s="78">
        <v>38</v>
      </c>
      <c r="B45" s="84"/>
      <c r="C45" s="84"/>
      <c r="D45" s="82"/>
      <c r="E45" s="83"/>
      <c r="F45" s="78"/>
    </row>
    <row r="46" s="71" customFormat="1" ht="30" customHeight="1" spans="1:6">
      <c r="A46" s="78">
        <v>39</v>
      </c>
      <c r="B46" s="84"/>
      <c r="C46" s="84"/>
      <c r="D46" s="82"/>
      <c r="E46" s="83"/>
      <c r="F46" s="78"/>
    </row>
    <row r="47" s="71" customFormat="1" ht="30" customHeight="1" spans="1:6">
      <c r="A47" s="78">
        <v>40</v>
      </c>
      <c r="B47" s="84"/>
      <c r="C47" s="84"/>
      <c r="D47" s="82"/>
      <c r="E47" s="83"/>
      <c r="F47" s="78"/>
    </row>
    <row r="48" s="71" customFormat="1" ht="30" customHeight="1" spans="1:6">
      <c r="A48" s="78">
        <v>41</v>
      </c>
      <c r="B48" s="84"/>
      <c r="C48" s="84"/>
      <c r="D48" s="82"/>
      <c r="E48" s="83"/>
      <c r="F48" s="78"/>
    </row>
    <row r="49" s="71" customFormat="1" ht="30" customHeight="1" spans="1:6">
      <c r="A49" s="78">
        <v>42</v>
      </c>
      <c r="B49" s="84"/>
      <c r="C49" s="84"/>
      <c r="D49" s="82"/>
      <c r="E49" s="83"/>
      <c r="F49" s="78"/>
    </row>
    <row r="50" customFormat="1" ht="18.75" spans="1:6">
      <c r="A50" s="85"/>
      <c r="B50" s="85"/>
      <c r="C50" s="85"/>
      <c r="D50" s="85"/>
      <c r="E50" s="86"/>
      <c r="F50" s="85"/>
    </row>
    <row r="51" customFormat="1" ht="18.75" spans="1:6">
      <c r="A51" s="85"/>
      <c r="B51" s="85"/>
      <c r="C51" s="85"/>
      <c r="D51" s="85"/>
      <c r="E51" s="86"/>
      <c r="F51" s="85"/>
    </row>
    <row r="52" customFormat="1" ht="18.75" spans="1:6">
      <c r="A52" s="85"/>
      <c r="B52" s="85"/>
      <c r="C52" s="85"/>
      <c r="D52" s="85"/>
      <c r="E52" s="86"/>
      <c r="F52" s="85"/>
    </row>
    <row r="53" customFormat="1" ht="18.75" spans="1:6">
      <c r="A53" s="85"/>
      <c r="B53" s="85"/>
      <c r="C53" s="85"/>
      <c r="D53" s="85"/>
      <c r="E53" s="86"/>
      <c r="F53" s="85"/>
    </row>
    <row r="54" customFormat="1" ht="18.75" spans="1:6">
      <c r="A54" s="85"/>
      <c r="B54" s="85"/>
      <c r="C54" s="85"/>
      <c r="D54" s="85"/>
      <c r="E54" s="86"/>
      <c r="F54" s="85"/>
    </row>
    <row r="55" customFormat="1" ht="18.75" spans="1:6">
      <c r="A55" s="85"/>
      <c r="B55" s="85"/>
      <c r="C55" s="85"/>
      <c r="D55" s="85"/>
      <c r="E55" s="86"/>
      <c r="F55" s="85"/>
    </row>
    <row r="56" customFormat="1" ht="18.75" spans="1:6">
      <c r="A56" s="85"/>
      <c r="B56" s="85"/>
      <c r="C56" s="85"/>
      <c r="D56" s="85"/>
      <c r="E56" s="86"/>
      <c r="F56" s="85"/>
    </row>
    <row r="57" customFormat="1" ht="18.75" spans="1:6">
      <c r="A57" s="85"/>
      <c r="B57" s="85"/>
      <c r="C57" s="85"/>
      <c r="D57" s="85"/>
      <c r="E57" s="86"/>
      <c r="F57" s="85"/>
    </row>
    <row r="58" customFormat="1" ht="18.75" spans="1:6">
      <c r="A58" s="85"/>
      <c r="B58" s="85"/>
      <c r="C58" s="85"/>
      <c r="D58" s="85"/>
      <c r="E58" s="86"/>
      <c r="F58" s="85"/>
    </row>
    <row r="59" customFormat="1" ht="18.75" spans="1:6">
      <c r="A59" s="85"/>
      <c r="B59" s="85"/>
      <c r="C59" s="85"/>
      <c r="D59" s="85"/>
      <c r="E59" s="86"/>
      <c r="F59" s="85"/>
    </row>
    <row r="60" customFormat="1" ht="18.75" spans="1:6">
      <c r="A60" s="85"/>
      <c r="B60" s="85"/>
      <c r="C60" s="85"/>
      <c r="D60" s="85"/>
      <c r="E60" s="86"/>
      <c r="F60" s="85"/>
    </row>
    <row r="61" customFormat="1" ht="18.75" spans="1:6">
      <c r="A61" s="85"/>
      <c r="B61" s="85"/>
      <c r="C61" s="85"/>
      <c r="D61" s="85"/>
      <c r="E61" s="86"/>
      <c r="F61" s="85"/>
    </row>
    <row r="62" ht="18.75" spans="1:6">
      <c r="A62" s="85"/>
      <c r="B62" s="85"/>
      <c r="C62" s="85"/>
      <c r="D62" s="85"/>
      <c r="E62" s="86"/>
      <c r="F62" s="85"/>
    </row>
    <row r="63" ht="18.75" spans="1:6">
      <c r="A63" s="85"/>
      <c r="B63" s="85"/>
      <c r="C63" s="85"/>
      <c r="D63" s="85"/>
      <c r="E63" s="86"/>
      <c r="F63" s="85"/>
    </row>
    <row r="64" ht="18.75" spans="1:6">
      <c r="A64" s="85"/>
      <c r="B64" s="85"/>
      <c r="C64" s="85"/>
      <c r="D64" s="85"/>
      <c r="E64" s="86"/>
      <c r="F64" s="85"/>
    </row>
    <row r="65" ht="18.75" spans="1:6">
      <c r="A65" s="85"/>
      <c r="B65" s="85"/>
      <c r="C65" s="85"/>
      <c r="D65" s="85"/>
      <c r="E65" s="86"/>
      <c r="F65" s="85"/>
    </row>
    <row r="66" ht="18.75" spans="1:6">
      <c r="A66" s="85"/>
      <c r="B66" s="85"/>
      <c r="C66" s="85"/>
      <c r="D66" s="85"/>
      <c r="E66" s="86"/>
      <c r="F66" s="85"/>
    </row>
    <row r="67" ht="18.75" spans="1:6">
      <c r="A67" s="85"/>
      <c r="B67" s="85"/>
      <c r="C67" s="85"/>
      <c r="D67" s="85"/>
      <c r="E67" s="86"/>
      <c r="F67" s="85"/>
    </row>
    <row r="68" ht="18.75" spans="1:6">
      <c r="A68" s="85"/>
      <c r="B68" s="85"/>
      <c r="C68" s="85"/>
      <c r="D68" s="85"/>
      <c r="E68" s="86"/>
      <c r="F68" s="85"/>
    </row>
    <row r="69" ht="18.75" spans="1:6">
      <c r="A69" s="85"/>
      <c r="B69" s="85"/>
      <c r="C69" s="85"/>
      <c r="D69" s="85"/>
      <c r="E69" s="86"/>
      <c r="F69" s="85"/>
    </row>
    <row r="70" ht="18.75" spans="1:6">
      <c r="A70" s="85"/>
      <c r="B70" s="85"/>
      <c r="C70" s="85"/>
      <c r="D70" s="85"/>
      <c r="E70" s="86"/>
      <c r="F70" s="85"/>
    </row>
    <row r="71" ht="18.75" spans="1:6">
      <c r="A71" s="85"/>
      <c r="B71" s="85"/>
      <c r="C71" s="85"/>
      <c r="D71" s="85"/>
      <c r="E71" s="86"/>
      <c r="F71" s="85"/>
    </row>
    <row r="72" ht="18.75" spans="1:6">
      <c r="A72" s="85"/>
      <c r="B72" s="85"/>
      <c r="C72" s="85"/>
      <c r="D72" s="85"/>
      <c r="E72" s="86"/>
      <c r="F72" s="85"/>
    </row>
    <row r="73" ht="18.75" spans="1:6">
      <c r="A73" s="85"/>
      <c r="B73" s="85"/>
      <c r="C73" s="85"/>
      <c r="D73" s="85"/>
      <c r="E73" s="86"/>
      <c r="F73" s="85"/>
    </row>
    <row r="74" ht="18.75" spans="1:6">
      <c r="A74" s="85"/>
      <c r="B74" s="85"/>
      <c r="C74" s="85"/>
      <c r="D74" s="85"/>
      <c r="E74" s="86"/>
      <c r="F74" s="85"/>
    </row>
    <row r="75" ht="18.75" spans="1:6">
      <c r="A75" s="85"/>
      <c r="B75" s="85"/>
      <c r="C75" s="85"/>
      <c r="D75" s="85"/>
      <c r="E75" s="86"/>
      <c r="F75" s="85"/>
    </row>
    <row r="76" ht="18.75" spans="1:6">
      <c r="A76" s="85"/>
      <c r="B76" s="85"/>
      <c r="C76" s="85"/>
      <c r="D76" s="85"/>
      <c r="E76" s="86"/>
      <c r="F76" s="85"/>
    </row>
    <row r="77" ht="18.75" spans="1:6">
      <c r="A77" s="85"/>
      <c r="B77" s="85"/>
      <c r="C77" s="85"/>
      <c r="D77" s="85"/>
      <c r="E77" s="86"/>
      <c r="F77" s="85"/>
    </row>
    <row r="78" ht="18.75" spans="1:6">
      <c r="A78" s="85"/>
      <c r="B78" s="85"/>
      <c r="C78" s="85"/>
      <c r="D78" s="85"/>
      <c r="E78" s="86"/>
      <c r="F78" s="85"/>
    </row>
    <row r="79" ht="18.75" spans="1:6">
      <c r="A79" s="85"/>
      <c r="B79" s="85"/>
      <c r="C79" s="85"/>
      <c r="D79" s="85"/>
      <c r="E79" s="86"/>
      <c r="F79" s="85"/>
    </row>
    <row r="80" ht="18.75" spans="1:6">
      <c r="A80" s="85"/>
      <c r="B80" s="85"/>
      <c r="C80" s="85"/>
      <c r="D80" s="85"/>
      <c r="E80" s="86"/>
      <c r="F80" s="85"/>
    </row>
    <row r="81" ht="18.75" spans="1:6">
      <c r="A81" s="85"/>
      <c r="B81" s="85"/>
      <c r="C81" s="85"/>
      <c r="D81" s="85"/>
      <c r="E81" s="86"/>
      <c r="F81" s="85"/>
    </row>
    <row r="82" ht="18.75" spans="1:6">
      <c r="A82" s="85"/>
      <c r="B82" s="85"/>
      <c r="C82" s="85"/>
      <c r="D82" s="85"/>
      <c r="E82" s="86"/>
      <c r="F82" s="85"/>
    </row>
    <row r="83" ht="18.75" spans="1:6">
      <c r="A83" s="85"/>
      <c r="B83" s="85"/>
      <c r="C83" s="85"/>
      <c r="D83" s="85"/>
      <c r="E83" s="86"/>
      <c r="F83" s="85"/>
    </row>
    <row r="84" ht="18.75" spans="1:6">
      <c r="A84" s="85"/>
      <c r="B84" s="85"/>
      <c r="C84" s="85"/>
      <c r="D84" s="85"/>
      <c r="E84" s="86"/>
      <c r="F84" s="85"/>
    </row>
    <row r="85" ht="18.75" spans="1:6">
      <c r="A85" s="85"/>
      <c r="B85" s="85"/>
      <c r="C85" s="85"/>
      <c r="D85" s="85"/>
      <c r="E85" s="86"/>
      <c r="F85" s="85"/>
    </row>
    <row r="86" ht="18.75" spans="1:6">
      <c r="A86" s="85"/>
      <c r="B86" s="85"/>
      <c r="C86" s="85"/>
      <c r="D86" s="85"/>
      <c r="E86" s="86"/>
      <c r="F86" s="85"/>
    </row>
    <row r="87" ht="18.75" spans="1:6">
      <c r="A87" s="85"/>
      <c r="B87" s="85"/>
      <c r="C87" s="85"/>
      <c r="D87" s="85"/>
      <c r="E87" s="86"/>
      <c r="F87" s="85"/>
    </row>
    <row r="88" ht="18.75" spans="1:6">
      <c r="A88" s="85"/>
      <c r="B88" s="85"/>
      <c r="C88" s="85"/>
      <c r="D88" s="85"/>
      <c r="E88" s="86"/>
      <c r="F88" s="85"/>
    </row>
    <row r="89" ht="18.75" spans="1:6">
      <c r="A89" s="85"/>
      <c r="B89" s="85"/>
      <c r="C89" s="85"/>
      <c r="D89" s="85"/>
      <c r="E89" s="86"/>
      <c r="F89" s="85"/>
    </row>
    <row r="90" ht="18.75" spans="1:6">
      <c r="A90" s="85"/>
      <c r="B90" s="85"/>
      <c r="C90" s="85"/>
      <c r="D90" s="85"/>
      <c r="E90" s="86"/>
      <c r="F90" s="85"/>
    </row>
    <row r="91" ht="18.75" spans="1:6">
      <c r="A91" s="85"/>
      <c r="B91" s="85"/>
      <c r="C91" s="85"/>
      <c r="D91" s="85"/>
      <c r="E91" s="86"/>
      <c r="F91" s="85"/>
    </row>
    <row r="92" ht="18.75" spans="1:6">
      <c r="A92" s="85"/>
      <c r="B92" s="85"/>
      <c r="C92" s="85"/>
      <c r="D92" s="85"/>
      <c r="E92" s="86"/>
      <c r="F92" s="85"/>
    </row>
    <row r="93" ht="18.75" spans="1:6">
      <c r="A93" s="85"/>
      <c r="B93" s="85"/>
      <c r="C93" s="85"/>
      <c r="D93" s="85"/>
      <c r="E93" s="86"/>
      <c r="F93" s="85"/>
    </row>
    <row r="94" ht="18.75" spans="1:6">
      <c r="A94" s="85"/>
      <c r="B94" s="85"/>
      <c r="C94" s="85"/>
      <c r="D94" s="85"/>
      <c r="E94" s="86"/>
      <c r="F94" s="85"/>
    </row>
    <row r="95" ht="18.75" spans="1:6">
      <c r="A95" s="85"/>
      <c r="B95" s="85"/>
      <c r="C95" s="85"/>
      <c r="D95" s="85"/>
      <c r="E95" s="86"/>
      <c r="F95" s="85"/>
    </row>
    <row r="96" ht="18.75" spans="1:6">
      <c r="A96" s="85"/>
      <c r="B96" s="85"/>
      <c r="C96" s="85"/>
      <c r="D96" s="85"/>
      <c r="E96" s="86"/>
      <c r="F96" s="85"/>
    </row>
    <row r="97" ht="18.75" spans="1:6">
      <c r="A97" s="85"/>
      <c r="B97" s="85"/>
      <c r="C97" s="85"/>
      <c r="D97" s="85"/>
      <c r="E97" s="86"/>
      <c r="F97" s="85"/>
    </row>
    <row r="98" ht="18.75" spans="1:6">
      <c r="A98" s="85"/>
      <c r="B98" s="85"/>
      <c r="C98" s="85"/>
      <c r="D98" s="85"/>
      <c r="E98" s="86"/>
      <c r="F98" s="85"/>
    </row>
    <row r="99" ht="18.75" spans="1:6">
      <c r="A99" s="85"/>
      <c r="B99" s="85"/>
      <c r="C99" s="85"/>
      <c r="D99" s="85"/>
      <c r="E99" s="86"/>
      <c r="F99" s="85"/>
    </row>
    <row r="100" ht="18.75" spans="1:6">
      <c r="A100" s="85"/>
      <c r="B100" s="85"/>
      <c r="C100" s="85"/>
      <c r="D100" s="85"/>
      <c r="E100" s="86"/>
      <c r="F100" s="85"/>
    </row>
    <row r="101" ht="18.75" spans="1:6">
      <c r="A101" s="85"/>
      <c r="B101" s="85"/>
      <c r="C101" s="85"/>
      <c r="D101" s="85"/>
      <c r="E101" s="86"/>
      <c r="F101" s="85"/>
    </row>
    <row r="102" ht="18.75" spans="1:6">
      <c r="A102" s="85"/>
      <c r="B102" s="85"/>
      <c r="C102" s="85"/>
      <c r="D102" s="85"/>
      <c r="E102" s="86"/>
      <c r="F102" s="85"/>
    </row>
    <row r="103" ht="18.75" spans="1:6">
      <c r="A103" s="85"/>
      <c r="B103" s="85"/>
      <c r="C103" s="85"/>
      <c r="D103" s="85"/>
      <c r="E103" s="86"/>
      <c r="F103" s="85"/>
    </row>
    <row r="104" ht="18.75" spans="1:6">
      <c r="A104" s="85"/>
      <c r="B104" s="85"/>
      <c r="C104" s="85"/>
      <c r="D104" s="85"/>
      <c r="E104" s="86"/>
      <c r="F104" s="85"/>
    </row>
    <row r="105" ht="18.75" spans="1:6">
      <c r="A105" s="85"/>
      <c r="B105" s="85"/>
      <c r="C105" s="85"/>
      <c r="D105" s="85"/>
      <c r="E105" s="86"/>
      <c r="F105" s="85"/>
    </row>
    <row r="106" ht="18.75" spans="1:6">
      <c r="A106" s="85"/>
      <c r="B106" s="85"/>
      <c r="C106" s="85"/>
      <c r="D106" s="85"/>
      <c r="E106" s="86"/>
      <c r="F106" s="85"/>
    </row>
    <row r="107" ht="18.75" spans="1:6">
      <c r="A107" s="85"/>
      <c r="B107" s="85"/>
      <c r="C107" s="85"/>
      <c r="D107" s="85"/>
      <c r="E107" s="86"/>
      <c r="F107" s="85"/>
    </row>
    <row r="108" ht="18.75" spans="1:6">
      <c r="A108" s="85"/>
      <c r="B108" s="85"/>
      <c r="C108" s="85"/>
      <c r="D108" s="85"/>
      <c r="E108" s="86"/>
      <c r="F108" s="85"/>
    </row>
    <row r="109" ht="18.75" spans="1:6">
      <c r="A109" s="85"/>
      <c r="B109" s="85"/>
      <c r="C109" s="85"/>
      <c r="D109" s="85"/>
      <c r="E109" s="86"/>
      <c r="F109" s="85"/>
    </row>
    <row r="110" ht="18.75" spans="1:6">
      <c r="A110" s="85"/>
      <c r="B110" s="85"/>
      <c r="C110" s="85"/>
      <c r="D110" s="85"/>
      <c r="E110" s="86"/>
      <c r="F110" s="85"/>
    </row>
    <row r="111" ht="18.75" spans="1:6">
      <c r="A111" s="85"/>
      <c r="B111" s="85"/>
      <c r="C111" s="85"/>
      <c r="D111" s="85"/>
      <c r="E111" s="86"/>
      <c r="F111" s="85"/>
    </row>
    <row r="112" ht="18.75" spans="1:6">
      <c r="A112" s="85"/>
      <c r="B112" s="85"/>
      <c r="C112" s="85"/>
      <c r="D112" s="85"/>
      <c r="E112" s="86"/>
      <c r="F112" s="85"/>
    </row>
    <row r="113" ht="18.75" spans="1:6">
      <c r="A113" s="85"/>
      <c r="B113" s="85"/>
      <c r="C113" s="85"/>
      <c r="D113" s="85"/>
      <c r="E113" s="86"/>
      <c r="F113" s="85"/>
    </row>
    <row r="114" ht="18.75" spans="1:6">
      <c r="A114" s="85"/>
      <c r="B114" s="85"/>
      <c r="C114" s="85"/>
      <c r="D114" s="85"/>
      <c r="E114" s="86"/>
      <c r="F114" s="85"/>
    </row>
    <row r="115" ht="18.75" spans="1:6">
      <c r="A115" s="85"/>
      <c r="B115" s="85"/>
      <c r="C115" s="85"/>
      <c r="D115" s="85"/>
      <c r="E115" s="86"/>
      <c r="F115" s="85"/>
    </row>
    <row r="116" ht="18.75" spans="1:6">
      <c r="A116" s="85"/>
      <c r="B116" s="85"/>
      <c r="C116" s="85"/>
      <c r="D116" s="85"/>
      <c r="E116" s="86"/>
      <c r="F116" s="85"/>
    </row>
    <row r="117" ht="18.75" spans="1:6">
      <c r="A117" s="85"/>
      <c r="B117" s="85"/>
      <c r="C117" s="85"/>
      <c r="D117" s="85"/>
      <c r="E117" s="86"/>
      <c r="F117" s="85"/>
    </row>
    <row r="118" ht="18.75" spans="1:6">
      <c r="A118" s="85"/>
      <c r="B118" s="85"/>
      <c r="C118" s="85"/>
      <c r="D118" s="85"/>
      <c r="E118" s="86"/>
      <c r="F118" s="85"/>
    </row>
    <row r="119" ht="18.75" spans="1:6">
      <c r="A119" s="85"/>
      <c r="B119" s="85"/>
      <c r="C119" s="85"/>
      <c r="D119" s="85"/>
      <c r="E119" s="86"/>
      <c r="F119" s="85"/>
    </row>
    <row r="120" ht="18.75" spans="1:6">
      <c r="A120" s="85"/>
      <c r="B120" s="85"/>
      <c r="C120" s="85"/>
      <c r="D120" s="85"/>
      <c r="E120" s="86"/>
      <c r="F120" s="85"/>
    </row>
    <row r="121" ht="18.75" spans="1:6">
      <c r="A121" s="85"/>
      <c r="B121" s="85"/>
      <c r="C121" s="85"/>
      <c r="D121" s="85"/>
      <c r="E121" s="86"/>
      <c r="F121" s="85"/>
    </row>
    <row r="122" ht="18.75" spans="1:6">
      <c r="A122" s="85"/>
      <c r="B122" s="85"/>
      <c r="C122" s="85"/>
      <c r="D122" s="85"/>
      <c r="E122" s="86"/>
      <c r="F122" s="85"/>
    </row>
    <row r="123" ht="18.75" spans="1:6">
      <c r="A123" s="85"/>
      <c r="B123" s="85"/>
      <c r="C123" s="85"/>
      <c r="D123" s="85"/>
      <c r="E123" s="86"/>
      <c r="F123" s="85"/>
    </row>
    <row r="124" ht="18.75" spans="1:6">
      <c r="A124" s="85"/>
      <c r="B124" s="85"/>
      <c r="C124" s="85"/>
      <c r="D124" s="85"/>
      <c r="E124" s="86"/>
      <c r="F124" s="85"/>
    </row>
    <row r="125" ht="18.75" spans="1:6">
      <c r="A125" s="85"/>
      <c r="B125" s="85"/>
      <c r="C125" s="85"/>
      <c r="D125" s="85"/>
      <c r="E125" s="86"/>
      <c r="F125" s="85"/>
    </row>
    <row r="126" ht="18.75" spans="1:6">
      <c r="A126" s="85"/>
      <c r="B126" s="85"/>
      <c r="C126" s="85"/>
      <c r="D126" s="85"/>
      <c r="E126" s="86"/>
      <c r="F126" s="85"/>
    </row>
    <row r="127" ht="18.75" spans="1:6">
      <c r="A127" s="85"/>
      <c r="B127" s="85"/>
      <c r="C127" s="85"/>
      <c r="D127" s="85"/>
      <c r="E127" s="86"/>
      <c r="F127" s="85"/>
    </row>
    <row r="128" ht="18.75" spans="1:6">
      <c r="A128" s="85"/>
      <c r="B128" s="85"/>
      <c r="C128" s="85"/>
      <c r="D128" s="85"/>
      <c r="E128" s="86"/>
      <c r="F128" s="85"/>
    </row>
    <row r="129" ht="18.75" spans="1:6">
      <c r="A129" s="85"/>
      <c r="B129" s="85"/>
      <c r="C129" s="85"/>
      <c r="D129" s="85"/>
      <c r="E129" s="86"/>
      <c r="F129" s="85"/>
    </row>
    <row r="130" ht="18.75" spans="1:6">
      <c r="A130" s="85"/>
      <c r="B130" s="85"/>
      <c r="C130" s="85"/>
      <c r="D130" s="85"/>
      <c r="E130" s="86"/>
      <c r="F130" s="85"/>
    </row>
    <row r="131" ht="18.75" spans="1:6">
      <c r="A131" s="85"/>
      <c r="B131" s="85"/>
      <c r="C131" s="85"/>
      <c r="D131" s="85"/>
      <c r="E131" s="86"/>
      <c r="F131" s="85"/>
    </row>
    <row r="132" ht="18.75" spans="1:6">
      <c r="A132" s="85"/>
      <c r="B132" s="85"/>
      <c r="C132" s="85"/>
      <c r="D132" s="85"/>
      <c r="E132" s="86"/>
      <c r="F132" s="85"/>
    </row>
    <row r="133" ht="18.75" spans="1:6">
      <c r="A133" s="85"/>
      <c r="B133" s="85"/>
      <c r="C133" s="85"/>
      <c r="D133" s="85"/>
      <c r="E133" s="86"/>
      <c r="F133" s="85"/>
    </row>
    <row r="134" ht="18.75" spans="1:6">
      <c r="A134" s="85"/>
      <c r="B134" s="85"/>
      <c r="C134" s="85"/>
      <c r="D134" s="85"/>
      <c r="E134" s="86"/>
      <c r="F134" s="85"/>
    </row>
    <row r="135" ht="18.75" spans="1:6">
      <c r="A135" s="85"/>
      <c r="B135" s="85"/>
      <c r="C135" s="85"/>
      <c r="D135" s="85"/>
      <c r="E135" s="86"/>
      <c r="F135" s="85"/>
    </row>
    <row r="136" ht="18.75" spans="1:6">
      <c r="A136" s="85"/>
      <c r="B136" s="85"/>
      <c r="C136" s="85"/>
      <c r="D136" s="85"/>
      <c r="E136" s="86"/>
      <c r="F136" s="85"/>
    </row>
    <row r="137" ht="18.75" spans="1:6">
      <c r="A137" s="85"/>
      <c r="B137" s="85"/>
      <c r="C137" s="85"/>
      <c r="D137" s="85"/>
      <c r="E137" s="86"/>
      <c r="F137" s="85"/>
    </row>
    <row r="138" ht="18.75" spans="1:6">
      <c r="A138" s="85"/>
      <c r="B138" s="85"/>
      <c r="C138" s="85"/>
      <c r="D138" s="85"/>
      <c r="E138" s="86"/>
      <c r="F138" s="85"/>
    </row>
    <row r="139" ht="18.75" spans="1:6">
      <c r="A139" s="85"/>
      <c r="B139" s="85"/>
      <c r="C139" s="85"/>
      <c r="D139" s="85"/>
      <c r="E139" s="86"/>
      <c r="F139" s="85"/>
    </row>
    <row r="140" ht="18.75" spans="1:6">
      <c r="A140" s="85"/>
      <c r="B140" s="85"/>
      <c r="C140" s="85"/>
      <c r="D140" s="85"/>
      <c r="E140" s="86"/>
      <c r="F140" s="85"/>
    </row>
    <row r="141" ht="18.75" spans="1:6">
      <c r="A141" s="85"/>
      <c r="B141" s="85"/>
      <c r="C141" s="85"/>
      <c r="D141" s="85"/>
      <c r="E141" s="86"/>
      <c r="F141" s="85"/>
    </row>
    <row r="142" ht="18.75" spans="1:6">
      <c r="A142" s="85"/>
      <c r="B142" s="85"/>
      <c r="C142" s="85"/>
      <c r="D142" s="85"/>
      <c r="E142" s="86"/>
      <c r="F142" s="85"/>
    </row>
    <row r="143" ht="18.75" spans="1:6">
      <c r="A143" s="85"/>
      <c r="B143" s="85"/>
      <c r="C143" s="85"/>
      <c r="D143" s="85"/>
      <c r="E143" s="86"/>
      <c r="F143" s="85"/>
    </row>
    <row r="144" ht="18.75" spans="1:6">
      <c r="A144" s="85"/>
      <c r="B144" s="85"/>
      <c r="C144" s="85"/>
      <c r="D144" s="85"/>
      <c r="E144" s="86"/>
      <c r="F144" s="85"/>
    </row>
    <row r="145" ht="18.75" spans="1:6">
      <c r="A145" s="85"/>
      <c r="B145" s="85"/>
      <c r="C145" s="85"/>
      <c r="D145" s="85"/>
      <c r="E145" s="86"/>
      <c r="F145" s="85"/>
    </row>
    <row r="146" ht="18.75" spans="1:6">
      <c r="A146" s="85"/>
      <c r="B146" s="85"/>
      <c r="C146" s="85"/>
      <c r="D146" s="85"/>
      <c r="E146" s="86"/>
      <c r="F146" s="85"/>
    </row>
    <row r="147" ht="18.75" spans="1:6">
      <c r="A147" s="85"/>
      <c r="B147" s="85"/>
      <c r="C147" s="85"/>
      <c r="D147" s="85"/>
      <c r="E147" s="86"/>
      <c r="F147" s="85"/>
    </row>
    <row r="148" ht="18.75" spans="1:6">
      <c r="A148" s="85"/>
      <c r="B148" s="85"/>
      <c r="C148" s="85"/>
      <c r="D148" s="85"/>
      <c r="E148" s="86"/>
      <c r="F148" s="85"/>
    </row>
    <row r="149" ht="18.75" spans="1:6">
      <c r="A149" s="85"/>
      <c r="B149" s="85"/>
      <c r="C149" s="85"/>
      <c r="D149" s="85"/>
      <c r="E149" s="86"/>
      <c r="F149" s="85"/>
    </row>
    <row r="150" ht="18.75" spans="1:6">
      <c r="A150" s="85"/>
      <c r="B150" s="85"/>
      <c r="C150" s="85"/>
      <c r="D150" s="85"/>
      <c r="E150" s="86"/>
      <c r="F150" s="85"/>
    </row>
    <row r="151" ht="18.75" spans="1:6">
      <c r="A151" s="85"/>
      <c r="B151" s="85"/>
      <c r="C151" s="85"/>
      <c r="D151" s="85"/>
      <c r="E151" s="86"/>
      <c r="F151" s="85"/>
    </row>
    <row r="152" ht="18.75" spans="1:6">
      <c r="A152" s="85"/>
      <c r="B152" s="85"/>
      <c r="C152" s="85"/>
      <c r="D152" s="85"/>
      <c r="E152" s="86"/>
      <c r="F152" s="85"/>
    </row>
    <row r="153" ht="18.75" spans="1:6">
      <c r="A153" s="85"/>
      <c r="B153" s="85"/>
      <c r="C153" s="85"/>
      <c r="D153" s="85"/>
      <c r="E153" s="86"/>
      <c r="F153" s="85"/>
    </row>
    <row r="154" ht="18.75" spans="1:6">
      <c r="A154" s="85"/>
      <c r="B154" s="85"/>
      <c r="C154" s="85"/>
      <c r="D154" s="85"/>
      <c r="E154" s="86"/>
      <c r="F154" s="85"/>
    </row>
    <row r="155" ht="18.75" spans="1:6">
      <c r="A155" s="85"/>
      <c r="B155" s="85"/>
      <c r="C155" s="85"/>
      <c r="D155" s="85"/>
      <c r="E155" s="86"/>
      <c r="F155" s="85"/>
    </row>
    <row r="156" ht="18.75" spans="1:6">
      <c r="A156" s="85"/>
      <c r="B156" s="85"/>
      <c r="C156" s="85"/>
      <c r="D156" s="85"/>
      <c r="E156" s="86"/>
      <c r="F156" s="85"/>
    </row>
    <row r="157" ht="18.75" spans="1:6">
      <c r="A157" s="85"/>
      <c r="B157" s="85"/>
      <c r="C157" s="85"/>
      <c r="D157" s="85"/>
      <c r="E157" s="86"/>
      <c r="F157" s="85"/>
    </row>
    <row r="158" ht="18.75" spans="1:6">
      <c r="A158" s="85"/>
      <c r="B158" s="85"/>
      <c r="C158" s="85"/>
      <c r="D158" s="85"/>
      <c r="E158" s="86"/>
      <c r="F158" s="85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  <row r="200" ht="18.75" spans="1:6">
      <c r="A200" s="85"/>
      <c r="B200" s="85"/>
      <c r="C200" s="85"/>
      <c r="D200" s="85"/>
      <c r="E200" s="86"/>
      <c r="F200" s="85"/>
    </row>
    <row r="201" ht="18.75" spans="1:6">
      <c r="A201" s="85"/>
      <c r="B201" s="85"/>
      <c r="C201" s="85"/>
      <c r="D201" s="85"/>
      <c r="E201" s="86"/>
      <c r="F201" s="85"/>
    </row>
    <row r="202" ht="18.75" spans="1:6">
      <c r="A202" s="85"/>
      <c r="B202" s="85"/>
      <c r="C202" s="85"/>
      <c r="D202" s="85"/>
      <c r="E202" s="86"/>
      <c r="F202" s="85"/>
    </row>
    <row r="203" ht="18.75" spans="1:6">
      <c r="A203" s="85"/>
      <c r="B203" s="85"/>
      <c r="C203" s="85"/>
      <c r="D203" s="85"/>
      <c r="E203" s="86"/>
      <c r="F203" s="85"/>
    </row>
    <row r="204" ht="18.75" spans="1:6">
      <c r="A204" s="85"/>
      <c r="B204" s="85"/>
      <c r="C204" s="85"/>
      <c r="D204" s="85"/>
      <c r="E204" s="86"/>
      <c r="F204" s="85"/>
    </row>
    <row r="205" ht="18.75" spans="1:6">
      <c r="A205" s="85"/>
      <c r="B205" s="85"/>
      <c r="C205" s="85"/>
      <c r="D205" s="85"/>
      <c r="E205" s="86"/>
      <c r="F205" s="85"/>
    </row>
    <row r="206" ht="18.75" spans="1:6">
      <c r="A206" s="85"/>
      <c r="B206" s="85"/>
      <c r="C206" s="85"/>
      <c r="D206" s="85"/>
      <c r="E206" s="86"/>
      <c r="F206" s="85"/>
    </row>
    <row r="207" ht="18.75" spans="1:6">
      <c r="A207" s="85"/>
      <c r="B207" s="85"/>
      <c r="C207" s="85"/>
      <c r="D207" s="85"/>
      <c r="E207" s="86"/>
      <c r="F207" s="85"/>
    </row>
    <row r="208" ht="18.75" spans="1:6">
      <c r="A208" s="85"/>
      <c r="B208" s="85"/>
      <c r="C208" s="85"/>
      <c r="D208" s="85"/>
      <c r="E208" s="86"/>
      <c r="F208" s="85"/>
    </row>
    <row r="209" ht="18.75" spans="1:6">
      <c r="A209" s="85"/>
      <c r="B209" s="85"/>
      <c r="C209" s="85"/>
      <c r="D209" s="85"/>
      <c r="E209" s="86"/>
      <c r="F209" s="85"/>
    </row>
    <row r="210" ht="18.75" spans="1:6">
      <c r="A210" s="85"/>
      <c r="B210" s="85"/>
      <c r="C210" s="85"/>
      <c r="D210" s="85"/>
      <c r="E210" s="86"/>
      <c r="F210" s="85"/>
    </row>
    <row r="211" ht="18.75" spans="1:6">
      <c r="A211" s="85"/>
      <c r="B211" s="85"/>
      <c r="C211" s="85"/>
      <c r="D211" s="85"/>
      <c r="E211" s="86"/>
      <c r="F211" s="85"/>
    </row>
    <row r="212" ht="18.75" spans="1:6">
      <c r="A212" s="85"/>
      <c r="B212" s="85"/>
      <c r="C212" s="85"/>
      <c r="D212" s="85"/>
      <c r="E212" s="86"/>
      <c r="F212" s="85"/>
    </row>
    <row r="213" ht="18.75" spans="1:6">
      <c r="A213" s="85"/>
      <c r="B213" s="85"/>
      <c r="C213" s="85"/>
      <c r="D213" s="85"/>
      <c r="E213" s="86"/>
      <c r="F213" s="85"/>
    </row>
    <row r="214" ht="18.75" spans="1:6">
      <c r="A214" s="85"/>
      <c r="B214" s="85"/>
      <c r="C214" s="85"/>
      <c r="D214" s="85"/>
      <c r="E214" s="86"/>
      <c r="F214" s="85"/>
    </row>
    <row r="215" ht="18.75" spans="1:6">
      <c r="A215" s="85"/>
      <c r="B215" s="85"/>
      <c r="C215" s="85"/>
      <c r="D215" s="85"/>
      <c r="E215" s="86"/>
      <c r="F215" s="85"/>
    </row>
    <row r="216" ht="18.75" spans="1:6">
      <c r="A216" s="85"/>
      <c r="B216" s="85"/>
      <c r="C216" s="85"/>
      <c r="D216" s="85"/>
      <c r="E216" s="86"/>
      <c r="F216" s="85"/>
    </row>
    <row r="217" ht="18.75" spans="1:6">
      <c r="A217" s="85"/>
      <c r="B217" s="85"/>
      <c r="C217" s="85"/>
      <c r="D217" s="85"/>
      <c r="E217" s="86"/>
      <c r="F217" s="85"/>
    </row>
    <row r="218" ht="18.75" spans="1:6">
      <c r="A218" s="85"/>
      <c r="B218" s="85"/>
      <c r="C218" s="85"/>
      <c r="D218" s="85"/>
      <c r="E218" s="86"/>
      <c r="F218" s="85"/>
    </row>
    <row r="219" ht="18.75" spans="1:6">
      <c r="A219" s="85"/>
      <c r="B219" s="85"/>
      <c r="C219" s="85"/>
      <c r="D219" s="85"/>
      <c r="E219" s="86"/>
      <c r="F219" s="85"/>
    </row>
    <row r="220" ht="18.75" spans="1:6">
      <c r="A220" s="85"/>
      <c r="B220" s="85"/>
      <c r="C220" s="85"/>
      <c r="D220" s="85"/>
      <c r="E220" s="86"/>
      <c r="F220" s="85"/>
    </row>
    <row r="221" ht="18.75" spans="1:6">
      <c r="A221" s="85"/>
      <c r="B221" s="85"/>
      <c r="C221" s="85"/>
      <c r="D221" s="85"/>
      <c r="E221" s="86"/>
      <c r="F221" s="85"/>
    </row>
    <row r="222" ht="18.75" spans="1:6">
      <c r="A222" s="85"/>
      <c r="B222" s="85"/>
      <c r="C222" s="85"/>
      <c r="D222" s="85"/>
      <c r="E222" s="86"/>
      <c r="F222" s="85"/>
    </row>
    <row r="223" ht="18.75" spans="1:6">
      <c r="A223" s="85"/>
      <c r="B223" s="85"/>
      <c r="C223" s="85"/>
      <c r="D223" s="85"/>
      <c r="E223" s="86"/>
      <c r="F223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99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22.125" style="71" customWidth="1"/>
    <col min="9" max="9" width="17.125" style="71" customWidth="1"/>
    <col min="10" max="16384" width="9" style="71"/>
  </cols>
  <sheetData>
    <row r="1" ht="36.75" customHeight="1" spans="1:9">
      <c r="A1" s="73" t="s">
        <v>173</v>
      </c>
      <c r="B1" s="74"/>
      <c r="C1" s="74"/>
      <c r="D1" s="74"/>
      <c r="E1" s="75"/>
      <c r="F1" s="76">
        <f>分析总表!G1</f>
        <v>45798</v>
      </c>
      <c r="H1" s="93" t="s">
        <v>168</v>
      </c>
      <c r="I1" s="93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SUM(D3:D149)</f>
        <v>76</v>
      </c>
      <c r="I2" s="80">
        <f>COUNTIF(分析总表!B3:B189,"豆米类")</f>
        <v>2</v>
      </c>
    </row>
    <row r="3" s="71" customFormat="1" ht="30" customHeight="1" spans="1:6">
      <c r="A3" s="78">
        <v>1</v>
      </c>
      <c r="B3" s="81" t="str" cm="1">
        <f t="array" ref="B3:F6">_xlfn._xlws.SORT(_xlfn._xlws.FILTER(分析总表!C3:G672,分析总表!B3:B672=LEFT(A1,3)))</f>
        <v>金针菇</v>
      </c>
      <c r="C3" s="81" t="str">
        <v>斤</v>
      </c>
      <c r="D3" s="82">
        <v>13</v>
      </c>
      <c r="E3" s="83">
        <v>0</v>
      </c>
      <c r="F3" s="78" t="str">
        <v>大正学员五大队</v>
      </c>
    </row>
    <row r="4" s="71" customFormat="1" ht="30" customHeight="1" spans="1:6">
      <c r="A4" s="78">
        <v>2</v>
      </c>
      <c r="B4" s="81" t="str">
        <v>金针菇</v>
      </c>
      <c r="C4" s="81" t="str">
        <v>斤</v>
      </c>
      <c r="D4" s="82">
        <v>38</v>
      </c>
      <c r="E4" s="83">
        <v>0</v>
      </c>
      <c r="F4" s="78" t="str">
        <v>大正食堂</v>
      </c>
    </row>
    <row r="5" s="71" customFormat="1" ht="30" customHeight="1" spans="1:6">
      <c r="A5" s="78">
        <v>3</v>
      </c>
      <c r="B5" s="81" t="str">
        <v>金针菇</v>
      </c>
      <c r="C5" s="81" t="str">
        <v>斤</v>
      </c>
      <c r="D5" s="82">
        <v>5</v>
      </c>
      <c r="E5" s="83">
        <v>0</v>
      </c>
      <c r="F5" s="78" t="str">
        <v>机关食堂</v>
      </c>
    </row>
    <row r="6" s="71" customFormat="1" ht="30" customHeight="1" spans="1:6">
      <c r="A6" s="78">
        <v>4</v>
      </c>
      <c r="B6" s="81" t="str">
        <v>金针菇</v>
      </c>
      <c r="C6" s="81" t="str">
        <v>斤</v>
      </c>
      <c r="D6" s="82">
        <v>20</v>
      </c>
      <c r="E6" s="83">
        <v>0</v>
      </c>
      <c r="F6" s="78" t="str">
        <v>秀峰本部</v>
      </c>
    </row>
    <row r="7" s="71" customFormat="1" ht="30" customHeight="1" spans="1:6">
      <c r="A7" s="78">
        <v>5</v>
      </c>
      <c r="B7" s="81"/>
      <c r="C7" s="81"/>
      <c r="D7" s="82"/>
      <c r="E7" s="83"/>
      <c r="F7" s="78"/>
    </row>
    <row r="8" s="71" customFormat="1" ht="30" customHeight="1" spans="1:6">
      <c r="A8" s="78">
        <v>6</v>
      </c>
      <c r="B8" s="81"/>
      <c r="C8" s="81"/>
      <c r="D8" s="82"/>
      <c r="E8" s="83"/>
      <c r="F8" s="78"/>
    </row>
    <row r="9" s="71" customFormat="1" ht="30" customHeight="1" spans="1:6">
      <c r="A9" s="78">
        <v>7</v>
      </c>
      <c r="B9" s="81"/>
      <c r="C9" s="81"/>
      <c r="D9" s="82"/>
      <c r="E9" s="83"/>
      <c r="F9" s="78"/>
    </row>
    <row r="10" s="71" customFormat="1" ht="30" customHeight="1" spans="1:6">
      <c r="A10" s="78">
        <v>8</v>
      </c>
      <c r="B10" s="81"/>
      <c r="C10" s="81"/>
      <c r="D10" s="82"/>
      <c r="E10" s="83"/>
      <c r="F10" s="78"/>
    </row>
    <row r="11" s="71" customFormat="1" ht="30" customHeight="1" spans="1:6">
      <c r="A11" s="78">
        <v>9</v>
      </c>
      <c r="B11" s="81"/>
      <c r="C11" s="81"/>
      <c r="D11" s="82"/>
      <c r="E11" s="83"/>
      <c r="F11" s="78"/>
    </row>
    <row r="12" s="71" customFormat="1" ht="30" customHeight="1" spans="1:6">
      <c r="A12" s="78">
        <v>10</v>
      </c>
      <c r="B12" s="81"/>
      <c r="C12" s="81"/>
      <c r="D12" s="82"/>
      <c r="E12" s="83"/>
      <c r="F12" s="78"/>
    </row>
    <row r="13" s="71" customFormat="1" ht="30" customHeight="1" spans="1:6">
      <c r="A13" s="78">
        <v>11</v>
      </c>
      <c r="B13" s="81"/>
      <c r="C13" s="81"/>
      <c r="D13" s="82"/>
      <c r="E13" s="83"/>
      <c r="F13" s="78"/>
    </row>
    <row r="14" s="71" customFormat="1" ht="30" customHeight="1" spans="1:6">
      <c r="A14" s="78">
        <v>12</v>
      </c>
      <c r="B14" s="81"/>
      <c r="C14" s="81"/>
      <c r="D14" s="82"/>
      <c r="E14" s="83"/>
      <c r="F14" s="78"/>
    </row>
    <row r="15" s="71" customFormat="1" ht="30" customHeight="1" spans="1:6">
      <c r="A15" s="78">
        <v>13</v>
      </c>
      <c r="B15" s="81"/>
      <c r="C15" s="81"/>
      <c r="D15" s="82"/>
      <c r="E15" s="83"/>
      <c r="F15" s="78"/>
    </row>
    <row r="16" s="71" customFormat="1" ht="30" customHeight="1" spans="1:6">
      <c r="A16" s="78">
        <v>14</v>
      </c>
      <c r="B16" s="81"/>
      <c r="C16" s="81"/>
      <c r="D16" s="82"/>
      <c r="E16" s="83"/>
      <c r="F16" s="78"/>
    </row>
    <row r="17" s="71" customFormat="1" ht="30" customHeight="1" spans="1:6">
      <c r="A17" s="78">
        <v>15</v>
      </c>
      <c r="B17" s="81"/>
      <c r="C17" s="81"/>
      <c r="D17" s="82"/>
      <c r="E17" s="83"/>
      <c r="F17" s="78"/>
    </row>
    <row r="18" s="71" customFormat="1" ht="30" customHeight="1" spans="1:6">
      <c r="A18" s="78">
        <v>11</v>
      </c>
      <c r="B18" s="81"/>
      <c r="C18" s="81"/>
      <c r="D18" s="82"/>
      <c r="E18" s="83"/>
      <c r="F18" s="78"/>
    </row>
    <row r="19" s="71" customFormat="1" ht="30" customHeight="1" spans="1:6">
      <c r="A19" s="78">
        <v>12</v>
      </c>
      <c r="B19" s="81"/>
      <c r="C19" s="81"/>
      <c r="D19" s="82"/>
      <c r="E19" s="83"/>
      <c r="F19" s="78"/>
    </row>
    <row r="20" s="71" customFormat="1" ht="30" customHeight="1" spans="1:6">
      <c r="A20" s="78">
        <v>13</v>
      </c>
      <c r="B20" s="81"/>
      <c r="C20" s="81"/>
      <c r="D20" s="82"/>
      <c r="E20" s="83"/>
      <c r="F20" s="78"/>
    </row>
    <row r="21" s="71" customFormat="1" ht="30" customHeight="1" spans="1:6">
      <c r="A21" s="78">
        <v>14</v>
      </c>
      <c r="B21" s="81"/>
      <c r="C21" s="81"/>
      <c r="D21" s="82"/>
      <c r="E21" s="83"/>
      <c r="F21" s="78"/>
    </row>
    <row r="22" s="71" customFormat="1" ht="30" customHeight="1" spans="1:6">
      <c r="A22" s="78">
        <v>15</v>
      </c>
      <c r="B22" s="81"/>
      <c r="C22" s="81"/>
      <c r="D22" s="82"/>
      <c r="E22" s="83"/>
      <c r="F22" s="78"/>
    </row>
    <row r="23" s="71" customFormat="1" ht="30" customHeight="1" spans="1:6">
      <c r="A23" s="78">
        <v>16</v>
      </c>
      <c r="B23" s="81"/>
      <c r="C23" s="81"/>
      <c r="D23" s="82"/>
      <c r="E23" s="83"/>
      <c r="F23" s="78"/>
    </row>
    <row r="24" s="71" customFormat="1" ht="30" customHeight="1" spans="1:6">
      <c r="A24" s="78">
        <v>17</v>
      </c>
      <c r="B24" s="81"/>
      <c r="C24" s="81"/>
      <c r="D24" s="82"/>
      <c r="E24" s="83"/>
      <c r="F24" s="78"/>
    </row>
    <row r="25" s="71" customFormat="1" ht="30" customHeight="1" spans="1:6">
      <c r="A25" s="78">
        <v>18</v>
      </c>
      <c r="B25" s="81"/>
      <c r="C25" s="81"/>
      <c r="D25" s="82"/>
      <c r="E25" s="83"/>
      <c r="F25" s="78"/>
    </row>
    <row r="26" s="71" customFormat="1" ht="30" customHeight="1" spans="1:6">
      <c r="A26" s="78">
        <v>19</v>
      </c>
      <c r="B26" s="81"/>
      <c r="C26" s="81"/>
      <c r="D26" s="82"/>
      <c r="E26" s="83"/>
      <c r="F26" s="78"/>
    </row>
    <row r="27" s="71" customFormat="1" ht="30" customHeight="1" spans="1:6">
      <c r="A27" s="78">
        <v>20</v>
      </c>
      <c r="B27" s="81"/>
      <c r="C27" s="81"/>
      <c r="D27" s="82"/>
      <c r="E27" s="83"/>
      <c r="F27" s="78"/>
    </row>
    <row r="28" s="71" customFormat="1" ht="30" customHeight="1" spans="1:6">
      <c r="A28" s="78">
        <v>21</v>
      </c>
      <c r="B28" s="81"/>
      <c r="C28" s="81"/>
      <c r="D28" s="82"/>
      <c r="E28" s="83"/>
      <c r="F28" s="78"/>
    </row>
    <row r="29" s="71" customFormat="1" ht="30" customHeight="1" spans="1:6">
      <c r="A29" s="78">
        <v>22</v>
      </c>
      <c r="B29" s="81"/>
      <c r="C29" s="81"/>
      <c r="D29" s="82"/>
      <c r="E29" s="83"/>
      <c r="F29" s="78"/>
    </row>
    <row r="30" s="71" customFormat="1" ht="30" customHeight="1" spans="1:6">
      <c r="A30" s="78">
        <v>23</v>
      </c>
      <c r="B30" s="81"/>
      <c r="C30" s="81"/>
      <c r="D30" s="82"/>
      <c r="E30" s="83"/>
      <c r="F30" s="78"/>
    </row>
    <row r="31" s="71" customFormat="1" ht="30" customHeight="1" spans="1:6">
      <c r="A31" s="78">
        <v>24</v>
      </c>
      <c r="B31" s="81"/>
      <c r="C31" s="81"/>
      <c r="D31" s="82"/>
      <c r="E31" s="83"/>
      <c r="F31" s="78"/>
    </row>
    <row r="32" s="71" customFormat="1" ht="30" customHeight="1" spans="1:6">
      <c r="A32" s="78">
        <v>25</v>
      </c>
      <c r="B32" s="81"/>
      <c r="C32" s="81"/>
      <c r="D32" s="82"/>
      <c r="E32" s="83"/>
      <c r="F32" s="78"/>
    </row>
    <row r="33" s="71" customFormat="1" ht="30" customHeight="1" spans="1:6">
      <c r="A33" s="78">
        <v>26</v>
      </c>
      <c r="B33" s="81"/>
      <c r="C33" s="81"/>
      <c r="D33" s="82"/>
      <c r="E33" s="83"/>
      <c r="F33" s="78"/>
    </row>
    <row r="34" s="71" customFormat="1" ht="30" customHeight="1" spans="1:6">
      <c r="A34" s="78">
        <v>27</v>
      </c>
      <c r="B34" s="81"/>
      <c r="C34" s="81"/>
      <c r="D34" s="82"/>
      <c r="E34" s="83"/>
      <c r="F34" s="78"/>
    </row>
    <row r="35" s="71" customFormat="1" ht="30" customHeight="1" spans="1:6">
      <c r="A35" s="78">
        <v>28</v>
      </c>
      <c r="B35" s="81"/>
      <c r="C35" s="81"/>
      <c r="D35" s="82"/>
      <c r="E35" s="83"/>
      <c r="F35" s="78"/>
    </row>
    <row r="36" s="71" customFormat="1" ht="30" customHeight="1" spans="1:6">
      <c r="A36" s="78">
        <v>29</v>
      </c>
      <c r="B36" s="81"/>
      <c r="C36" s="81"/>
      <c r="D36" s="82"/>
      <c r="E36" s="83"/>
      <c r="F36" s="78"/>
    </row>
    <row r="37" s="71" customFormat="1" ht="30" customHeight="1" spans="1:6">
      <c r="A37" s="78">
        <v>30</v>
      </c>
      <c r="B37" s="81"/>
      <c r="C37" s="81"/>
      <c r="D37" s="82"/>
      <c r="E37" s="83"/>
      <c r="F37" s="78"/>
    </row>
    <row r="38" ht="18.75" spans="1:6">
      <c r="A38" s="85"/>
      <c r="B38" s="85"/>
      <c r="C38" s="85"/>
      <c r="D38" s="85"/>
      <c r="E38" s="86"/>
      <c r="F38" s="85"/>
    </row>
    <row r="39" ht="18.75" spans="1:6">
      <c r="A39" s="85"/>
      <c r="B39" s="85"/>
      <c r="C39" s="85"/>
      <c r="D39" s="85"/>
      <c r="E39" s="86"/>
      <c r="F39" s="85"/>
    </row>
    <row r="40" ht="18.75" spans="1:6">
      <c r="A40" s="85"/>
      <c r="B40" s="85"/>
      <c r="C40" s="85"/>
      <c r="D40" s="85"/>
      <c r="E40" s="86"/>
      <c r="F40" s="85"/>
    </row>
    <row r="41" ht="18.75" spans="1:6">
      <c r="A41" s="85"/>
      <c r="B41" s="85"/>
      <c r="C41" s="85"/>
      <c r="D41" s="85"/>
      <c r="E41" s="86"/>
      <c r="F41" s="85"/>
    </row>
    <row r="42" ht="18.75" spans="1:6">
      <c r="A42" s="85"/>
      <c r="B42" s="85"/>
      <c r="C42" s="85"/>
      <c r="D42" s="85"/>
      <c r="E42" s="86"/>
      <c r="F42" s="85"/>
    </row>
    <row r="43" ht="18.75" spans="1:6">
      <c r="A43" s="85"/>
      <c r="B43" s="85"/>
      <c r="C43" s="85"/>
      <c r="D43" s="85"/>
      <c r="E43" s="86"/>
      <c r="F43" s="85"/>
    </row>
    <row r="44" ht="18.75" spans="1:6">
      <c r="A44" s="85"/>
      <c r="B44" s="85"/>
      <c r="C44" s="85"/>
      <c r="D44" s="85"/>
      <c r="E44" s="86"/>
      <c r="F44" s="85"/>
    </row>
    <row r="45" ht="18.75" spans="1:6">
      <c r="A45" s="85"/>
      <c r="B45" s="85"/>
      <c r="C45" s="85"/>
      <c r="D45" s="85"/>
      <c r="E45" s="86"/>
      <c r="F45" s="85"/>
    </row>
    <row r="46" ht="18.75" spans="1:6">
      <c r="A46" s="85"/>
      <c r="B46" s="85"/>
      <c r="C46" s="85"/>
      <c r="D46" s="85"/>
      <c r="E46" s="86"/>
      <c r="F46" s="85"/>
    </row>
    <row r="47" ht="18.75" spans="1:6">
      <c r="A47" s="85"/>
      <c r="B47" s="85"/>
      <c r="C47" s="85"/>
      <c r="D47" s="85"/>
      <c r="E47" s="86"/>
      <c r="F47" s="85"/>
    </row>
    <row r="48" ht="18.75" spans="1:6">
      <c r="A48" s="85"/>
      <c r="B48" s="85"/>
      <c r="C48" s="85"/>
      <c r="D48" s="85"/>
      <c r="E48" s="86"/>
      <c r="F48" s="85"/>
    </row>
    <row r="49" ht="18.75" spans="1:6">
      <c r="A49" s="85"/>
      <c r="B49" s="85"/>
      <c r="C49" s="85"/>
      <c r="D49" s="85"/>
      <c r="E49" s="86"/>
      <c r="F49" s="85"/>
    </row>
    <row r="50" ht="18.75" spans="1:6">
      <c r="A50" s="85"/>
      <c r="B50" s="85"/>
      <c r="C50" s="85"/>
      <c r="D50" s="85"/>
      <c r="E50" s="86"/>
      <c r="F50" s="85"/>
    </row>
    <row r="51" ht="18.75" spans="1:6">
      <c r="A51" s="85"/>
      <c r="B51" s="85"/>
      <c r="C51" s="85"/>
      <c r="D51" s="85"/>
      <c r="E51" s="86"/>
      <c r="F51" s="85"/>
    </row>
    <row r="52" ht="18.75" spans="1:6">
      <c r="A52" s="85"/>
      <c r="B52" s="85"/>
      <c r="C52" s="85"/>
      <c r="D52" s="85"/>
      <c r="E52" s="86"/>
      <c r="F52" s="85"/>
    </row>
    <row r="53" ht="18.75" spans="1:6">
      <c r="A53" s="85"/>
      <c r="B53" s="85"/>
      <c r="C53" s="85"/>
      <c r="D53" s="85"/>
      <c r="E53" s="86"/>
      <c r="F53" s="85"/>
    </row>
    <row r="54" ht="18.75" spans="1:6">
      <c r="A54" s="85"/>
      <c r="B54" s="85"/>
      <c r="C54" s="85"/>
      <c r="D54" s="85"/>
      <c r="E54" s="86"/>
      <c r="F54" s="85"/>
    </row>
    <row r="55" ht="18.75" spans="1:6">
      <c r="A55" s="85"/>
      <c r="B55" s="85"/>
      <c r="C55" s="85"/>
      <c r="D55" s="85"/>
      <c r="E55" s="86"/>
      <c r="F55" s="85"/>
    </row>
    <row r="56" ht="18.75" spans="1:6">
      <c r="A56" s="85"/>
      <c r="B56" s="85"/>
      <c r="C56" s="85"/>
      <c r="D56" s="85"/>
      <c r="E56" s="86"/>
      <c r="F56" s="85"/>
    </row>
    <row r="57" ht="18.75" spans="1:6">
      <c r="A57" s="85"/>
      <c r="B57" s="85"/>
      <c r="C57" s="85"/>
      <c r="D57" s="85"/>
      <c r="E57" s="86"/>
      <c r="F57" s="85"/>
    </row>
    <row r="58" ht="18.75" spans="1:6">
      <c r="A58" s="85"/>
      <c r="B58" s="85"/>
      <c r="C58" s="85"/>
      <c r="D58" s="85"/>
      <c r="E58" s="86"/>
      <c r="F58" s="85"/>
    </row>
    <row r="59" ht="18.75" spans="1:6">
      <c r="A59" s="85"/>
      <c r="B59" s="85"/>
      <c r="C59" s="85"/>
      <c r="D59" s="85"/>
      <c r="E59" s="86"/>
      <c r="F59" s="85"/>
    </row>
    <row r="60" ht="18.75" spans="1:6">
      <c r="A60" s="85"/>
      <c r="B60" s="85"/>
      <c r="C60" s="85"/>
      <c r="D60" s="85"/>
      <c r="E60" s="86"/>
      <c r="F60" s="85"/>
    </row>
    <row r="61" ht="18.75" spans="1:6">
      <c r="A61" s="85"/>
      <c r="B61" s="85"/>
      <c r="C61" s="85"/>
      <c r="D61" s="85"/>
      <c r="E61" s="86"/>
      <c r="F61" s="85"/>
    </row>
    <row r="62" ht="18.75" spans="1:6">
      <c r="A62" s="85"/>
      <c r="B62" s="85"/>
      <c r="C62" s="85"/>
      <c r="D62" s="85"/>
      <c r="E62" s="86"/>
      <c r="F62" s="85"/>
    </row>
    <row r="63" ht="18.75" spans="1:6">
      <c r="A63" s="85"/>
      <c r="B63" s="85"/>
      <c r="C63" s="85"/>
      <c r="D63" s="85"/>
      <c r="E63" s="86"/>
      <c r="F63" s="85"/>
    </row>
    <row r="64" ht="18.75" spans="1:6">
      <c r="A64" s="85"/>
      <c r="B64" s="85"/>
      <c r="C64" s="85"/>
      <c r="D64" s="85"/>
      <c r="E64" s="86"/>
      <c r="F64" s="85"/>
    </row>
    <row r="65" ht="18.75" spans="1:6">
      <c r="A65" s="85"/>
      <c r="B65" s="85"/>
      <c r="C65" s="85"/>
      <c r="D65" s="85"/>
      <c r="E65" s="86"/>
      <c r="F65" s="85"/>
    </row>
    <row r="66" ht="18.75" spans="1:6">
      <c r="A66" s="85"/>
      <c r="B66" s="85"/>
      <c r="C66" s="85"/>
      <c r="D66" s="85"/>
      <c r="E66" s="86"/>
      <c r="F66" s="85"/>
    </row>
    <row r="67" ht="18.75" spans="1:6">
      <c r="A67" s="85"/>
      <c r="B67" s="85"/>
      <c r="C67" s="85"/>
      <c r="D67" s="85"/>
      <c r="E67" s="86"/>
      <c r="F67" s="85"/>
    </row>
    <row r="68" ht="18.75" spans="1:6">
      <c r="A68" s="85"/>
      <c r="B68" s="85"/>
      <c r="C68" s="85"/>
      <c r="D68" s="85"/>
      <c r="E68" s="86"/>
      <c r="F68" s="85"/>
    </row>
    <row r="69" ht="18.75" spans="1:6">
      <c r="A69" s="85"/>
      <c r="B69" s="85"/>
      <c r="C69" s="85"/>
      <c r="D69" s="85"/>
      <c r="E69" s="86"/>
      <c r="F69" s="85"/>
    </row>
    <row r="70" ht="18.75" spans="1:6">
      <c r="A70" s="85"/>
      <c r="B70" s="85"/>
      <c r="C70" s="85"/>
      <c r="D70" s="85"/>
      <c r="E70" s="86"/>
      <c r="F70" s="85"/>
    </row>
    <row r="71" ht="18.75" spans="1:6">
      <c r="A71" s="85"/>
      <c r="B71" s="85"/>
      <c r="C71" s="85"/>
      <c r="D71" s="85"/>
      <c r="E71" s="86"/>
      <c r="F71" s="85"/>
    </row>
    <row r="72" ht="18.75" spans="1:6">
      <c r="A72" s="85"/>
      <c r="B72" s="85"/>
      <c r="C72" s="85"/>
      <c r="D72" s="85"/>
      <c r="E72" s="86"/>
      <c r="F72" s="85"/>
    </row>
    <row r="73" ht="18.75" spans="1:6">
      <c r="A73" s="85"/>
      <c r="B73" s="85"/>
      <c r="C73" s="85"/>
      <c r="D73" s="85"/>
      <c r="E73" s="86"/>
      <c r="F73" s="85"/>
    </row>
    <row r="74" ht="18.75" spans="1:6">
      <c r="A74" s="85"/>
      <c r="B74" s="85"/>
      <c r="C74" s="85"/>
      <c r="D74" s="85"/>
      <c r="E74" s="86"/>
      <c r="F74" s="85"/>
    </row>
    <row r="75" ht="18.75" spans="1:6">
      <c r="A75" s="85"/>
      <c r="B75" s="85"/>
      <c r="C75" s="85"/>
      <c r="D75" s="85"/>
      <c r="E75" s="86"/>
      <c r="F75" s="85"/>
    </row>
    <row r="76" ht="18.75" spans="1:6">
      <c r="A76" s="85"/>
      <c r="B76" s="85"/>
      <c r="C76" s="85"/>
      <c r="D76" s="85"/>
      <c r="E76" s="86"/>
      <c r="F76" s="85"/>
    </row>
    <row r="77" ht="18.75" spans="1:6">
      <c r="A77" s="85"/>
      <c r="B77" s="85"/>
      <c r="C77" s="85"/>
      <c r="D77" s="85"/>
      <c r="E77" s="86"/>
      <c r="F77" s="85"/>
    </row>
    <row r="78" ht="18.75" spans="1:6">
      <c r="A78" s="85"/>
      <c r="B78" s="85"/>
      <c r="C78" s="85"/>
      <c r="D78" s="85"/>
      <c r="E78" s="86"/>
      <c r="F78" s="85"/>
    </row>
    <row r="79" ht="18.75" spans="1:6">
      <c r="A79" s="85"/>
      <c r="B79" s="85"/>
      <c r="C79" s="85"/>
      <c r="D79" s="85"/>
      <c r="E79" s="86"/>
      <c r="F79" s="85"/>
    </row>
    <row r="80" ht="18.75" spans="1:6">
      <c r="A80" s="85"/>
      <c r="B80" s="85"/>
      <c r="C80" s="85"/>
      <c r="D80" s="85"/>
      <c r="E80" s="86"/>
      <c r="F80" s="85"/>
    </row>
    <row r="81" ht="18.75" spans="1:6">
      <c r="A81" s="85"/>
      <c r="B81" s="85"/>
      <c r="C81" s="85"/>
      <c r="D81" s="85"/>
      <c r="E81" s="86"/>
      <c r="F81" s="85"/>
    </row>
    <row r="82" ht="18.75" spans="1:6">
      <c r="A82" s="85"/>
      <c r="B82" s="85"/>
      <c r="C82" s="85"/>
      <c r="D82" s="85"/>
      <c r="E82" s="86"/>
      <c r="F82" s="85"/>
    </row>
    <row r="83" ht="18.75" spans="1:6">
      <c r="A83" s="85"/>
      <c r="B83" s="85"/>
      <c r="C83" s="85"/>
      <c r="D83" s="85"/>
      <c r="E83" s="86"/>
      <c r="F83" s="85"/>
    </row>
    <row r="84" ht="18.75" spans="1:6">
      <c r="A84" s="85"/>
      <c r="B84" s="85"/>
      <c r="C84" s="85"/>
      <c r="D84" s="85"/>
      <c r="E84" s="86"/>
      <c r="F84" s="85"/>
    </row>
    <row r="85" ht="18.75" spans="1:6">
      <c r="A85" s="85"/>
      <c r="B85" s="85"/>
      <c r="C85" s="85"/>
      <c r="D85" s="85"/>
      <c r="E85" s="86"/>
      <c r="F85" s="85"/>
    </row>
    <row r="86" ht="18.75" spans="1:6">
      <c r="A86" s="85"/>
      <c r="B86" s="85"/>
      <c r="C86" s="85"/>
      <c r="D86" s="85"/>
      <c r="E86" s="86"/>
      <c r="F86" s="85"/>
    </row>
    <row r="87" ht="18.75" spans="1:6">
      <c r="A87" s="85"/>
      <c r="B87" s="85"/>
      <c r="C87" s="85"/>
      <c r="D87" s="85"/>
      <c r="E87" s="86"/>
      <c r="F87" s="85"/>
    </row>
    <row r="88" ht="18.75" spans="1:6">
      <c r="A88" s="85"/>
      <c r="B88" s="85"/>
      <c r="C88" s="85"/>
      <c r="D88" s="85"/>
      <c r="E88" s="86"/>
      <c r="F88" s="85"/>
    </row>
    <row r="89" ht="18.75" spans="1:6">
      <c r="A89" s="85"/>
      <c r="B89" s="85"/>
      <c r="C89" s="85"/>
      <c r="D89" s="85"/>
      <c r="E89" s="86"/>
      <c r="F89" s="85"/>
    </row>
    <row r="90" ht="18.75" spans="1:6">
      <c r="A90" s="85"/>
      <c r="B90" s="85"/>
      <c r="C90" s="85"/>
      <c r="D90" s="85"/>
      <c r="E90" s="86"/>
      <c r="F90" s="85"/>
    </row>
    <row r="91" ht="18.75" spans="1:6">
      <c r="A91" s="85"/>
      <c r="B91" s="85"/>
      <c r="C91" s="85"/>
      <c r="D91" s="85"/>
      <c r="E91" s="86"/>
      <c r="F91" s="85"/>
    </row>
    <row r="92" ht="18.75" spans="1:6">
      <c r="A92" s="85"/>
      <c r="B92" s="85"/>
      <c r="C92" s="85"/>
      <c r="D92" s="85"/>
      <c r="E92" s="86"/>
      <c r="F92" s="85"/>
    </row>
    <row r="93" ht="18.75" spans="1:6">
      <c r="A93" s="85"/>
      <c r="B93" s="85"/>
      <c r="C93" s="85"/>
      <c r="D93" s="85"/>
      <c r="E93" s="86"/>
      <c r="F93" s="85"/>
    </row>
    <row r="94" ht="18.75" spans="1:6">
      <c r="A94" s="85"/>
      <c r="B94" s="85"/>
      <c r="C94" s="85"/>
      <c r="D94" s="85"/>
      <c r="E94" s="86"/>
      <c r="F94" s="85"/>
    </row>
    <row r="95" ht="18.75" spans="1:6">
      <c r="A95" s="85"/>
      <c r="B95" s="85"/>
      <c r="C95" s="85"/>
      <c r="D95" s="85"/>
      <c r="E95" s="86"/>
      <c r="F95" s="85"/>
    </row>
    <row r="96" ht="18.75" spans="1:6">
      <c r="A96" s="85"/>
      <c r="B96" s="85"/>
      <c r="C96" s="85"/>
      <c r="D96" s="85"/>
      <c r="E96" s="86"/>
      <c r="F96" s="85"/>
    </row>
    <row r="97" ht="18.75" spans="1:6">
      <c r="A97" s="85"/>
      <c r="B97" s="85"/>
      <c r="C97" s="85"/>
      <c r="D97" s="85"/>
      <c r="E97" s="86"/>
      <c r="F97" s="85"/>
    </row>
    <row r="98" ht="18.75" spans="1:6">
      <c r="A98" s="85"/>
      <c r="B98" s="85"/>
      <c r="C98" s="85"/>
      <c r="D98" s="85"/>
      <c r="E98" s="86"/>
      <c r="F98" s="85"/>
    </row>
    <row r="99" ht="18.75" spans="1:6">
      <c r="A99" s="85"/>
      <c r="B99" s="85"/>
      <c r="C99" s="85"/>
      <c r="D99" s="85"/>
      <c r="E99" s="86"/>
      <c r="F99" s="85"/>
    </row>
    <row r="100" ht="18.75" spans="1:6">
      <c r="A100" s="85"/>
      <c r="B100" s="85"/>
      <c r="C100" s="85"/>
      <c r="D100" s="85"/>
      <c r="E100" s="86"/>
      <c r="F100" s="85"/>
    </row>
    <row r="101" ht="18.75" spans="1:6">
      <c r="A101" s="85"/>
      <c r="B101" s="85"/>
      <c r="C101" s="85"/>
      <c r="D101" s="85"/>
      <c r="E101" s="86"/>
      <c r="F101" s="85"/>
    </row>
    <row r="102" ht="18.75" spans="1:6">
      <c r="A102" s="85"/>
      <c r="B102" s="85"/>
      <c r="C102" s="85"/>
      <c r="D102" s="85"/>
      <c r="E102" s="86"/>
      <c r="F102" s="85"/>
    </row>
    <row r="103" ht="18.75" spans="1:6">
      <c r="A103" s="85"/>
      <c r="B103" s="85"/>
      <c r="C103" s="85"/>
      <c r="D103" s="85"/>
      <c r="E103" s="86"/>
      <c r="F103" s="85"/>
    </row>
    <row r="104" ht="18.75" spans="1:6">
      <c r="A104" s="85"/>
      <c r="B104" s="85"/>
      <c r="C104" s="85"/>
      <c r="D104" s="85"/>
      <c r="E104" s="86"/>
      <c r="F104" s="85"/>
    </row>
    <row r="105" ht="18.75" spans="1:6">
      <c r="A105" s="85"/>
      <c r="B105" s="85"/>
      <c r="C105" s="85"/>
      <c r="D105" s="85"/>
      <c r="E105" s="86"/>
      <c r="F105" s="85"/>
    </row>
    <row r="106" ht="18.75" spans="1:6">
      <c r="A106" s="85"/>
      <c r="B106" s="85"/>
      <c r="C106" s="85"/>
      <c r="D106" s="85"/>
      <c r="E106" s="86"/>
      <c r="F106" s="85"/>
    </row>
    <row r="107" ht="18.75" spans="1:6">
      <c r="A107" s="85"/>
      <c r="B107" s="85"/>
      <c r="C107" s="85"/>
      <c r="D107" s="85"/>
      <c r="E107" s="86"/>
      <c r="F107" s="85"/>
    </row>
    <row r="108" ht="18.75" spans="1:6">
      <c r="A108" s="85"/>
      <c r="B108" s="85"/>
      <c r="C108" s="85"/>
      <c r="D108" s="85"/>
      <c r="E108" s="86"/>
      <c r="F108" s="85"/>
    </row>
    <row r="109" ht="18.75" spans="1:6">
      <c r="A109" s="85"/>
      <c r="B109" s="85"/>
      <c r="C109" s="85"/>
      <c r="D109" s="85"/>
      <c r="E109" s="86"/>
      <c r="F109" s="85"/>
    </row>
    <row r="110" ht="18.75" spans="1:6">
      <c r="A110" s="85"/>
      <c r="B110" s="85"/>
      <c r="C110" s="85"/>
      <c r="D110" s="85"/>
      <c r="E110" s="86"/>
      <c r="F110" s="85"/>
    </row>
    <row r="111" ht="18.75" spans="1:6">
      <c r="A111" s="85"/>
      <c r="B111" s="85"/>
      <c r="C111" s="85"/>
      <c r="D111" s="85"/>
      <c r="E111" s="86"/>
      <c r="F111" s="85"/>
    </row>
    <row r="112" ht="18.75" spans="1:6">
      <c r="A112" s="85"/>
      <c r="B112" s="85"/>
      <c r="C112" s="85"/>
      <c r="D112" s="85"/>
      <c r="E112" s="86"/>
      <c r="F112" s="85"/>
    </row>
    <row r="113" ht="18.75" spans="1:6">
      <c r="A113" s="85"/>
      <c r="B113" s="85"/>
      <c r="C113" s="85"/>
      <c r="D113" s="85"/>
      <c r="E113" s="86"/>
      <c r="F113" s="85"/>
    </row>
    <row r="114" ht="18.75" spans="1:6">
      <c r="A114" s="85"/>
      <c r="B114" s="85"/>
      <c r="C114" s="85"/>
      <c r="D114" s="85"/>
      <c r="E114" s="86"/>
      <c r="F114" s="85"/>
    </row>
    <row r="115" ht="18.75" spans="1:6">
      <c r="A115" s="85"/>
      <c r="B115" s="85"/>
      <c r="C115" s="85"/>
      <c r="D115" s="85"/>
      <c r="E115" s="86"/>
      <c r="F115" s="85"/>
    </row>
    <row r="116" ht="18.75" spans="1:6">
      <c r="A116" s="85"/>
      <c r="B116" s="85"/>
      <c r="C116" s="85"/>
      <c r="D116" s="85"/>
      <c r="E116" s="86"/>
      <c r="F116" s="85"/>
    </row>
    <row r="117" ht="18.75" spans="1:6">
      <c r="A117" s="85"/>
      <c r="B117" s="85"/>
      <c r="C117" s="85"/>
      <c r="D117" s="85"/>
      <c r="E117" s="86"/>
      <c r="F117" s="85"/>
    </row>
    <row r="118" ht="18.75" spans="1:6">
      <c r="A118" s="85"/>
      <c r="B118" s="85"/>
      <c r="C118" s="85"/>
      <c r="D118" s="85"/>
      <c r="E118" s="86"/>
      <c r="F118" s="85"/>
    </row>
    <row r="119" ht="18.75" spans="1:6">
      <c r="A119" s="85"/>
      <c r="B119" s="85"/>
      <c r="C119" s="85"/>
      <c r="D119" s="85"/>
      <c r="E119" s="86"/>
      <c r="F119" s="85"/>
    </row>
    <row r="120" ht="18.75" spans="1:6">
      <c r="A120" s="85"/>
      <c r="B120" s="85"/>
      <c r="C120" s="85"/>
      <c r="D120" s="85"/>
      <c r="E120" s="86"/>
      <c r="F120" s="85"/>
    </row>
    <row r="121" ht="18.75" spans="1:6">
      <c r="A121" s="85"/>
      <c r="B121" s="85"/>
      <c r="C121" s="85"/>
      <c r="D121" s="85"/>
      <c r="E121" s="86"/>
      <c r="F121" s="85"/>
    </row>
    <row r="122" ht="18.75" spans="1:6">
      <c r="A122" s="85"/>
      <c r="B122" s="85"/>
      <c r="C122" s="85"/>
      <c r="D122" s="85"/>
      <c r="E122" s="86"/>
      <c r="F122" s="85"/>
    </row>
    <row r="123" ht="18.75" spans="1:6">
      <c r="A123" s="85"/>
      <c r="B123" s="85"/>
      <c r="C123" s="85"/>
      <c r="D123" s="85"/>
      <c r="E123" s="86"/>
      <c r="F123" s="85"/>
    </row>
    <row r="124" ht="18.75" spans="1:6">
      <c r="A124" s="85"/>
      <c r="B124" s="85"/>
      <c r="C124" s="85"/>
      <c r="D124" s="85"/>
      <c r="E124" s="86"/>
      <c r="F124" s="85"/>
    </row>
    <row r="125" ht="18.75" spans="1:6">
      <c r="A125" s="85"/>
      <c r="B125" s="85"/>
      <c r="C125" s="85"/>
      <c r="D125" s="85"/>
      <c r="E125" s="86"/>
      <c r="F125" s="85"/>
    </row>
    <row r="126" ht="18.75" spans="1:6">
      <c r="A126" s="85"/>
      <c r="B126" s="85"/>
      <c r="C126" s="85"/>
      <c r="D126" s="85"/>
      <c r="E126" s="86"/>
      <c r="F126" s="85"/>
    </row>
    <row r="127" ht="18.75" spans="1:6">
      <c r="A127" s="85"/>
      <c r="B127" s="85"/>
      <c r="C127" s="85"/>
      <c r="D127" s="85"/>
      <c r="E127" s="86"/>
      <c r="F127" s="85"/>
    </row>
    <row r="128" ht="18.75" spans="1:6">
      <c r="A128" s="85"/>
      <c r="B128" s="85"/>
      <c r="C128" s="85"/>
      <c r="D128" s="85"/>
      <c r="E128" s="86"/>
      <c r="F128" s="85"/>
    </row>
    <row r="129" ht="18.75" spans="1:6">
      <c r="A129" s="85"/>
      <c r="B129" s="85"/>
      <c r="C129" s="85"/>
      <c r="D129" s="85"/>
      <c r="E129" s="86"/>
      <c r="F129" s="85"/>
    </row>
    <row r="130" ht="18.75" spans="1:6">
      <c r="A130" s="85"/>
      <c r="B130" s="85"/>
      <c r="C130" s="85"/>
      <c r="D130" s="85"/>
      <c r="E130" s="86"/>
      <c r="F130" s="85"/>
    </row>
    <row r="131" ht="18.75" spans="1:6">
      <c r="A131" s="85"/>
      <c r="B131" s="85"/>
      <c r="C131" s="85"/>
      <c r="D131" s="85"/>
      <c r="E131" s="86"/>
      <c r="F131" s="85"/>
    </row>
    <row r="132" ht="18.75" spans="1:6">
      <c r="A132" s="85"/>
      <c r="B132" s="85"/>
      <c r="C132" s="85"/>
      <c r="D132" s="85"/>
      <c r="E132" s="86"/>
      <c r="F132" s="85"/>
    </row>
    <row r="133" ht="18.75" spans="1:6">
      <c r="A133" s="85"/>
      <c r="B133" s="85"/>
      <c r="C133" s="85"/>
      <c r="D133" s="85"/>
      <c r="E133" s="86"/>
      <c r="F133" s="85"/>
    </row>
    <row r="134" ht="18.75" spans="1:6">
      <c r="A134" s="85"/>
      <c r="B134" s="85"/>
      <c r="C134" s="85"/>
      <c r="D134" s="85"/>
      <c r="E134" s="86"/>
      <c r="F134" s="85"/>
    </row>
    <row r="135" ht="18.75" spans="1:6">
      <c r="A135" s="85"/>
      <c r="B135" s="85"/>
      <c r="C135" s="85"/>
      <c r="D135" s="85"/>
      <c r="E135" s="86"/>
      <c r="F135" s="85"/>
    </row>
    <row r="136" ht="18.75" spans="1:6">
      <c r="A136" s="85"/>
      <c r="B136" s="85"/>
      <c r="C136" s="85"/>
      <c r="D136" s="85"/>
      <c r="E136" s="86"/>
      <c r="F136" s="85"/>
    </row>
    <row r="137" ht="18.75" spans="1:6">
      <c r="A137" s="85"/>
      <c r="B137" s="85"/>
      <c r="C137" s="85"/>
      <c r="D137" s="85"/>
      <c r="E137" s="86"/>
      <c r="F137" s="85"/>
    </row>
    <row r="138" ht="18.75" spans="1:6">
      <c r="A138" s="85"/>
      <c r="B138" s="85"/>
      <c r="C138" s="85"/>
      <c r="D138" s="85"/>
      <c r="E138" s="86"/>
      <c r="F138" s="85"/>
    </row>
    <row r="139" ht="18.75" spans="1:6">
      <c r="A139" s="85"/>
      <c r="B139" s="85"/>
      <c r="C139" s="85"/>
      <c r="D139" s="85"/>
      <c r="E139" s="86"/>
      <c r="F139" s="85"/>
    </row>
    <row r="140" ht="18.75" spans="1:6">
      <c r="A140" s="85"/>
      <c r="B140" s="85"/>
      <c r="C140" s="85"/>
      <c r="D140" s="85"/>
      <c r="E140" s="86"/>
      <c r="F140" s="85"/>
    </row>
    <row r="141" ht="18.75" spans="1:6">
      <c r="A141" s="85"/>
      <c r="B141" s="85"/>
      <c r="C141" s="85"/>
      <c r="D141" s="85"/>
      <c r="E141" s="86"/>
      <c r="F141" s="85"/>
    </row>
    <row r="142" ht="18.75" spans="1:6">
      <c r="A142" s="85"/>
      <c r="B142" s="85"/>
      <c r="C142" s="85"/>
      <c r="D142" s="85"/>
      <c r="E142" s="86"/>
      <c r="F142" s="85"/>
    </row>
    <row r="143" ht="18.75" spans="1:6">
      <c r="A143" s="85"/>
      <c r="B143" s="85"/>
      <c r="C143" s="85"/>
      <c r="D143" s="85"/>
      <c r="E143" s="86"/>
      <c r="F143" s="85"/>
    </row>
    <row r="144" ht="18.75" spans="1:6">
      <c r="A144" s="85"/>
      <c r="B144" s="85"/>
      <c r="C144" s="85"/>
      <c r="D144" s="85"/>
      <c r="E144" s="86"/>
      <c r="F144" s="85"/>
    </row>
    <row r="145" ht="18.75" spans="1:6">
      <c r="A145" s="85"/>
      <c r="B145" s="85"/>
      <c r="C145" s="85"/>
      <c r="D145" s="85"/>
      <c r="E145" s="86"/>
      <c r="F145" s="85"/>
    </row>
    <row r="146" ht="18.75" spans="1:6">
      <c r="A146" s="85"/>
      <c r="B146" s="85"/>
      <c r="C146" s="85"/>
      <c r="D146" s="85"/>
      <c r="E146" s="86"/>
      <c r="F146" s="85"/>
    </row>
    <row r="147" ht="18.75" spans="1:6">
      <c r="A147" s="85"/>
      <c r="B147" s="85"/>
      <c r="C147" s="85"/>
      <c r="D147" s="85"/>
      <c r="E147" s="86"/>
      <c r="F147" s="85"/>
    </row>
    <row r="148" ht="18.75" spans="1:6">
      <c r="A148" s="85"/>
      <c r="B148" s="85"/>
      <c r="C148" s="85"/>
      <c r="D148" s="85"/>
      <c r="E148" s="86"/>
      <c r="F148" s="85"/>
    </row>
    <row r="149" ht="18.75" spans="1:6">
      <c r="A149" s="85"/>
      <c r="B149" s="85"/>
      <c r="C149" s="85"/>
      <c r="D149" s="85"/>
      <c r="E149" s="86"/>
      <c r="F149" s="85"/>
    </row>
    <row r="150" ht="18.75" spans="1:6">
      <c r="A150" s="85"/>
      <c r="B150" s="85"/>
      <c r="C150" s="85"/>
      <c r="D150" s="85"/>
      <c r="E150" s="86"/>
      <c r="F150" s="85"/>
    </row>
    <row r="151" ht="18.75" spans="1:6">
      <c r="A151" s="85"/>
      <c r="B151" s="85"/>
      <c r="C151" s="85"/>
      <c r="D151" s="85"/>
      <c r="E151" s="86"/>
      <c r="F151" s="85"/>
    </row>
    <row r="152" ht="18.75" spans="1:6">
      <c r="A152" s="85"/>
      <c r="B152" s="85"/>
      <c r="C152" s="85"/>
      <c r="D152" s="85"/>
      <c r="E152" s="86"/>
      <c r="F152" s="85"/>
    </row>
    <row r="153" ht="18.75" spans="1:6">
      <c r="A153" s="85"/>
      <c r="B153" s="85"/>
      <c r="C153" s="85"/>
      <c r="D153" s="85"/>
      <c r="E153" s="86"/>
      <c r="F153" s="85"/>
    </row>
    <row r="154" ht="18.75" spans="1:6">
      <c r="A154" s="85"/>
      <c r="B154" s="85"/>
      <c r="C154" s="85"/>
      <c r="D154" s="85"/>
      <c r="E154" s="86"/>
      <c r="F154" s="85"/>
    </row>
    <row r="155" ht="18.75" spans="1:6">
      <c r="A155" s="85"/>
      <c r="B155" s="85"/>
      <c r="C155" s="85"/>
      <c r="D155" s="85"/>
      <c r="E155" s="86"/>
      <c r="F155" s="85"/>
    </row>
    <row r="156" ht="18.75" spans="1:6">
      <c r="A156" s="85"/>
      <c r="B156" s="85"/>
      <c r="C156" s="85"/>
      <c r="D156" s="85"/>
      <c r="E156" s="86"/>
      <c r="F156" s="85"/>
    </row>
    <row r="157" ht="18.75" spans="1:6">
      <c r="A157" s="85"/>
      <c r="B157" s="85"/>
      <c r="C157" s="85"/>
      <c r="D157" s="85"/>
      <c r="E157" s="86"/>
      <c r="F157" s="85"/>
    </row>
    <row r="158" ht="18.75" spans="1:6">
      <c r="A158" s="85"/>
      <c r="B158" s="85"/>
      <c r="C158" s="85"/>
      <c r="D158" s="85"/>
      <c r="E158" s="86"/>
      <c r="F158" s="85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0"/>
  <sheetViews>
    <sheetView workbookViewId="0">
      <selection activeCell="E10" sqref="E10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9.5" style="71" customWidth="1"/>
    <col min="9" max="9" width="17.875" style="71" customWidth="1"/>
    <col min="10" max="16384" width="9" style="71"/>
  </cols>
  <sheetData>
    <row r="1" ht="36.75" customHeight="1" spans="1:9">
      <c r="A1" s="73" t="s">
        <v>174</v>
      </c>
      <c r="B1" s="74"/>
      <c r="C1" s="74"/>
      <c r="D1" s="74"/>
      <c r="E1" s="75"/>
      <c r="F1" s="76">
        <f>分析总表!G1</f>
        <v>45798</v>
      </c>
      <c r="H1" s="91" t="s">
        <v>168</v>
      </c>
      <c r="I1" s="91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92">
        <f>SUM(D3:D150)</f>
        <v>229</v>
      </c>
      <c r="I2" s="92">
        <f>COUNTIF(分析总表!B4:B189,"豆芽类")</f>
        <v>6</v>
      </c>
    </row>
    <row r="3" s="71" customFormat="1" ht="30" customHeight="1" spans="1:6">
      <c r="A3" s="78">
        <v>1</v>
      </c>
      <c r="B3" s="81" t="str" cm="1">
        <f t="array" ref="B3:F9">_xlfn._xlws.SORT(_xlfn._xlws.FILTER(分析总表!C3:G672,分析总表!B3:B672=LEFT(A1,3)))</f>
        <v>黄豆芽</v>
      </c>
      <c r="C3" s="81" t="str">
        <v>斤</v>
      </c>
      <c r="D3" s="82">
        <v>50</v>
      </c>
      <c r="E3" s="83">
        <v>0</v>
      </c>
      <c r="F3" s="78" t="str">
        <v>红岭综合训练场</v>
      </c>
    </row>
    <row r="4" s="71" customFormat="1" ht="30" customHeight="1" spans="1:6">
      <c r="A4" s="78">
        <v>2</v>
      </c>
      <c r="B4" s="81" t="str">
        <v>黄豆芽</v>
      </c>
      <c r="C4" s="81" t="str">
        <v>斤</v>
      </c>
      <c r="D4" s="82">
        <v>30</v>
      </c>
      <c r="E4" s="83">
        <v>0</v>
      </c>
      <c r="F4" s="78" t="str">
        <v>奇峰东区食堂三大队</v>
      </c>
    </row>
    <row r="5" s="71" customFormat="1" ht="30" customHeight="1" spans="1:6">
      <c r="A5" s="78">
        <v>3</v>
      </c>
      <c r="B5" s="81" t="str">
        <v>绿豆芽</v>
      </c>
      <c r="C5" s="81" t="str">
        <v>斤</v>
      </c>
      <c r="D5" s="82">
        <v>16</v>
      </c>
      <c r="E5" s="83">
        <v>0</v>
      </c>
      <c r="F5" s="78" t="str">
        <v>大正学员五大队</v>
      </c>
    </row>
    <row r="6" s="71" customFormat="1" ht="30" customHeight="1" spans="1:6">
      <c r="A6" s="78">
        <v>4</v>
      </c>
      <c r="B6" s="81" t="str">
        <v>绿豆芽</v>
      </c>
      <c r="C6" s="81" t="str">
        <v>斤</v>
      </c>
      <c r="D6" s="82">
        <v>35</v>
      </c>
      <c r="E6" s="83">
        <v>0</v>
      </c>
      <c r="F6" s="78" t="str">
        <v>大正食堂</v>
      </c>
    </row>
    <row r="7" s="71" customFormat="1" ht="30" customHeight="1" spans="1:6">
      <c r="A7" s="78">
        <v>5</v>
      </c>
      <c r="B7" s="81" t="str">
        <v>绿豆芽</v>
      </c>
      <c r="C7" s="81" t="str">
        <v>斤</v>
      </c>
      <c r="D7" s="82">
        <v>8</v>
      </c>
      <c r="E7" s="83">
        <v>0</v>
      </c>
      <c r="F7" s="78" t="str">
        <v>奇峰东区食堂四大队</v>
      </c>
    </row>
    <row r="8" s="71" customFormat="1" ht="30" customHeight="1" spans="1:6">
      <c r="A8" s="78">
        <v>6</v>
      </c>
      <c r="B8" s="81" t="str">
        <v>绿豆芽</v>
      </c>
      <c r="C8" s="81" t="str">
        <v>斤</v>
      </c>
      <c r="D8" s="82">
        <v>40</v>
      </c>
      <c r="E8" s="83">
        <v>0</v>
      </c>
      <c r="F8" s="78" t="str">
        <v>港澳楼1</v>
      </c>
    </row>
    <row r="9" s="71" customFormat="1" ht="30" customHeight="1" spans="1:6">
      <c r="A9" s="78">
        <v>7</v>
      </c>
      <c r="B9" s="81" t="str">
        <v>绿豆芽</v>
      </c>
      <c r="C9" s="81" t="str">
        <v>斤</v>
      </c>
      <c r="D9" s="82">
        <v>50</v>
      </c>
      <c r="E9" s="83">
        <v>0</v>
      </c>
      <c r="F9" s="78" t="str">
        <v>秀峰本部</v>
      </c>
    </row>
    <row r="10" s="71" customFormat="1" ht="30" customHeight="1" spans="1:6">
      <c r="A10" s="78">
        <v>8</v>
      </c>
      <c r="B10" s="81"/>
      <c r="C10" s="81"/>
      <c r="D10" s="82"/>
      <c r="E10" s="83"/>
      <c r="F10" s="78"/>
    </row>
    <row r="11" s="71" customFormat="1" ht="30" customHeight="1" spans="1:6">
      <c r="A11" s="78">
        <v>9</v>
      </c>
      <c r="B11" s="81"/>
      <c r="C11" s="81"/>
      <c r="D11" s="82"/>
      <c r="E11" s="83"/>
      <c r="F11" s="78"/>
    </row>
    <row r="12" s="71" customFormat="1" ht="30" customHeight="1" spans="1:6">
      <c r="A12" s="78">
        <v>10</v>
      </c>
      <c r="B12" s="81"/>
      <c r="C12" s="81"/>
      <c r="D12" s="82"/>
      <c r="E12" s="83"/>
      <c r="F12" s="78"/>
    </row>
    <row r="13" s="71" customFormat="1" ht="30" customHeight="1" spans="1:6">
      <c r="A13" s="78">
        <v>11</v>
      </c>
      <c r="B13" s="81"/>
      <c r="C13" s="81"/>
      <c r="D13" s="82"/>
      <c r="E13" s="83"/>
      <c r="F13" s="78"/>
    </row>
    <row r="14" s="71" customFormat="1" ht="30" customHeight="1" spans="1:6">
      <c r="A14" s="78">
        <v>12</v>
      </c>
      <c r="B14" s="81"/>
      <c r="C14" s="81"/>
      <c r="D14" s="82"/>
      <c r="E14" s="83"/>
      <c r="F14" s="78"/>
    </row>
    <row r="15" s="71" customFormat="1" ht="30" customHeight="1" spans="1:6">
      <c r="A15" s="78">
        <v>13</v>
      </c>
      <c r="B15" s="81"/>
      <c r="C15" s="81"/>
      <c r="D15" s="82"/>
      <c r="E15" s="83"/>
      <c r="F15" s="78"/>
    </row>
    <row r="16" s="71" customFormat="1" ht="30" customHeight="1" spans="1:6">
      <c r="A16" s="78">
        <v>14</v>
      </c>
      <c r="B16" s="81"/>
      <c r="C16" s="81"/>
      <c r="D16" s="82"/>
      <c r="E16" s="83"/>
      <c r="F16" s="78"/>
    </row>
    <row r="17" s="71" customFormat="1" ht="30" customHeight="1" spans="1:6">
      <c r="A17" s="78">
        <v>11</v>
      </c>
      <c r="B17" s="81"/>
      <c r="C17" s="81"/>
      <c r="D17" s="82"/>
      <c r="E17" s="83"/>
      <c r="F17" s="78"/>
    </row>
    <row r="18" s="71" customFormat="1" ht="30" customHeight="1" spans="1:6">
      <c r="A18" s="78">
        <v>12</v>
      </c>
      <c r="B18" s="81"/>
      <c r="C18" s="81"/>
      <c r="D18" s="82"/>
      <c r="E18" s="83"/>
      <c r="F18" s="78"/>
    </row>
    <row r="19" s="71" customFormat="1" ht="30" customHeight="1" spans="1:6">
      <c r="A19" s="78">
        <v>13</v>
      </c>
      <c r="B19" s="81"/>
      <c r="C19" s="81"/>
      <c r="D19" s="82"/>
      <c r="E19" s="83"/>
      <c r="F19" s="78"/>
    </row>
    <row r="20" s="71" customFormat="1" ht="30" customHeight="1" spans="1:6">
      <c r="A20" s="78">
        <v>14</v>
      </c>
      <c r="B20" s="81"/>
      <c r="C20" s="81"/>
      <c r="D20" s="82"/>
      <c r="E20" s="83"/>
      <c r="F20" s="78"/>
    </row>
    <row r="21" s="71" customFormat="1" ht="30" customHeight="1" spans="1:6">
      <c r="A21" s="78">
        <v>15</v>
      </c>
      <c r="B21" s="81"/>
      <c r="C21" s="81"/>
      <c r="D21" s="82"/>
      <c r="E21" s="83"/>
      <c r="F21" s="78"/>
    </row>
    <row r="22" s="71" customFormat="1" ht="30" customHeight="1" spans="1:6">
      <c r="A22" s="78">
        <v>16</v>
      </c>
      <c r="B22" s="81"/>
      <c r="C22" s="81"/>
      <c r="D22" s="82"/>
      <c r="E22" s="83"/>
      <c r="F22" s="78"/>
    </row>
    <row r="23" s="71" customFormat="1" ht="30" customHeight="1" spans="1:6">
      <c r="A23" s="78">
        <v>17</v>
      </c>
      <c r="B23" s="81"/>
      <c r="C23" s="81"/>
      <c r="D23" s="82"/>
      <c r="E23" s="83"/>
      <c r="F23" s="78"/>
    </row>
    <row r="24" s="71" customFormat="1" ht="30" customHeight="1" spans="1:6">
      <c r="A24" s="78">
        <v>18</v>
      </c>
      <c r="B24" s="81"/>
      <c r="C24" s="81"/>
      <c r="D24" s="82"/>
      <c r="E24" s="83"/>
      <c r="F24" s="78"/>
    </row>
    <row r="25" s="71" customFormat="1" ht="30" customHeight="1" spans="1:6">
      <c r="A25" s="78">
        <v>19</v>
      </c>
      <c r="B25" s="81"/>
      <c r="C25" s="81"/>
      <c r="D25" s="82"/>
      <c r="E25" s="83"/>
      <c r="F25" s="78"/>
    </row>
    <row r="26" s="71" customFormat="1" ht="30" customHeight="1" spans="1:6">
      <c r="A26" s="78">
        <v>20</v>
      </c>
      <c r="B26" s="81"/>
      <c r="C26" s="81"/>
      <c r="D26" s="82"/>
      <c r="E26" s="83"/>
      <c r="F26" s="78"/>
    </row>
    <row r="27" s="71" customFormat="1" ht="30" customHeight="1" spans="1:6">
      <c r="A27" s="78">
        <v>21</v>
      </c>
      <c r="B27" s="81"/>
      <c r="C27" s="81"/>
      <c r="D27" s="82"/>
      <c r="E27" s="83"/>
      <c r="F27" s="78"/>
    </row>
    <row r="28" s="71" customFormat="1" ht="30" customHeight="1" spans="1:6">
      <c r="A28" s="78">
        <v>22</v>
      </c>
      <c r="B28" s="81"/>
      <c r="C28" s="81"/>
      <c r="D28" s="82"/>
      <c r="E28" s="83"/>
      <c r="F28" s="78"/>
    </row>
    <row r="29" s="71" customFormat="1" ht="30" customHeight="1" spans="1:6">
      <c r="A29" s="78">
        <v>23</v>
      </c>
      <c r="B29" s="81"/>
      <c r="C29" s="81"/>
      <c r="D29" s="82"/>
      <c r="E29" s="83"/>
      <c r="F29" s="78"/>
    </row>
    <row r="30" s="71" customFormat="1" ht="30" customHeight="1" spans="1:6">
      <c r="A30" s="78">
        <v>24</v>
      </c>
      <c r="B30" s="81"/>
      <c r="C30" s="81"/>
      <c r="D30" s="82"/>
      <c r="E30" s="83"/>
      <c r="F30" s="78"/>
    </row>
    <row r="31" s="71" customFormat="1" ht="30" customHeight="1" spans="1:6">
      <c r="A31" s="78">
        <v>25</v>
      </c>
      <c r="B31" s="81"/>
      <c r="C31" s="81"/>
      <c r="D31" s="82"/>
      <c r="E31" s="83"/>
      <c r="F31" s="78"/>
    </row>
    <row r="32" s="71" customFormat="1" ht="30" customHeight="1" spans="1:6">
      <c r="A32" s="78">
        <v>26</v>
      </c>
      <c r="B32" s="81"/>
      <c r="C32" s="81"/>
      <c r="D32" s="82"/>
      <c r="E32" s="83"/>
      <c r="F32" s="78"/>
    </row>
    <row r="33" s="71" customFormat="1" ht="30" customHeight="1" spans="1:6">
      <c r="A33" s="78">
        <v>27</v>
      </c>
      <c r="B33" s="81"/>
      <c r="C33" s="81"/>
      <c r="D33" s="82"/>
      <c r="E33" s="83"/>
      <c r="F33" s="78"/>
    </row>
    <row r="34" s="71" customFormat="1" ht="30" customHeight="1" spans="1:6">
      <c r="A34" s="78">
        <v>28</v>
      </c>
      <c r="B34" s="81"/>
      <c r="C34" s="81"/>
      <c r="D34" s="82"/>
      <c r="E34" s="83"/>
      <c r="F34" s="78"/>
    </row>
    <row r="35" s="71" customFormat="1" ht="30" customHeight="1" spans="1:6">
      <c r="A35" s="78">
        <v>29</v>
      </c>
      <c r="B35" s="81"/>
      <c r="C35" s="81"/>
      <c r="D35" s="82"/>
      <c r="E35" s="83"/>
      <c r="F35" s="78"/>
    </row>
    <row r="36" s="71" customFormat="1" ht="30" customHeight="1" spans="1:6">
      <c r="A36" s="78">
        <v>30</v>
      </c>
      <c r="B36" s="81"/>
      <c r="C36" s="81"/>
      <c r="D36" s="82"/>
      <c r="E36" s="83"/>
      <c r="F36" s="78"/>
    </row>
    <row r="37" s="71" customFormat="1" ht="30" customHeight="1" spans="1:6">
      <c r="A37" s="84"/>
      <c r="B37" s="84"/>
      <c r="C37" s="84"/>
      <c r="D37" s="82"/>
      <c r="E37" s="83"/>
      <c r="F37" s="78"/>
    </row>
    <row r="38" ht="18.75" spans="1:6">
      <c r="A38" s="85"/>
      <c r="B38" s="85"/>
      <c r="C38" s="85"/>
      <c r="D38" s="85"/>
      <c r="E38" s="86"/>
      <c r="F38" s="85"/>
    </row>
    <row r="39" ht="18.75" spans="1:6">
      <c r="A39" s="85"/>
      <c r="B39" s="85"/>
      <c r="C39" s="85"/>
      <c r="D39" s="85"/>
      <c r="E39" s="86"/>
      <c r="F39" s="85"/>
    </row>
    <row r="40" ht="18.75" spans="1:6">
      <c r="A40" s="85"/>
      <c r="B40" s="85"/>
      <c r="C40" s="85"/>
      <c r="D40" s="85"/>
      <c r="E40" s="86"/>
      <c r="F40" s="85"/>
    </row>
    <row r="41" ht="18.75" spans="1:6">
      <c r="A41" s="85"/>
      <c r="B41" s="85"/>
      <c r="C41" s="85"/>
      <c r="D41" s="85"/>
      <c r="E41" s="86"/>
      <c r="F41" s="85"/>
    </row>
    <row r="42" ht="18.75" spans="1:6">
      <c r="A42" s="85"/>
      <c r="B42" s="85"/>
      <c r="C42" s="85"/>
      <c r="D42" s="85"/>
      <c r="E42" s="86"/>
      <c r="F42" s="85"/>
    </row>
    <row r="43" ht="18.75" spans="1:6">
      <c r="A43" s="85"/>
      <c r="B43" s="85"/>
      <c r="C43" s="85"/>
      <c r="D43" s="85"/>
      <c r="E43" s="86"/>
      <c r="F43" s="85"/>
    </row>
    <row r="44" ht="18.75" spans="1:6">
      <c r="A44" s="85"/>
      <c r="B44" s="85"/>
      <c r="C44" s="85"/>
      <c r="D44" s="85"/>
      <c r="E44" s="86"/>
      <c r="F44" s="85"/>
    </row>
    <row r="45" ht="18.75" spans="1:6">
      <c r="A45" s="85"/>
      <c r="B45" s="85"/>
      <c r="C45" s="85"/>
      <c r="D45" s="85"/>
      <c r="E45" s="86"/>
      <c r="F45" s="85"/>
    </row>
    <row r="46" ht="18.75" spans="1:6">
      <c r="A46" s="85"/>
      <c r="B46" s="85"/>
      <c r="C46" s="85"/>
      <c r="D46" s="85"/>
      <c r="E46" s="86"/>
      <c r="F46" s="85"/>
    </row>
    <row r="47" ht="18.75" spans="1:6">
      <c r="A47" s="85"/>
      <c r="B47" s="85"/>
      <c r="C47" s="85"/>
      <c r="D47" s="85"/>
      <c r="E47" s="86"/>
      <c r="F47" s="85"/>
    </row>
    <row r="48" ht="18.75" spans="1:6">
      <c r="A48" s="85"/>
      <c r="B48" s="85"/>
      <c r="C48" s="85"/>
      <c r="D48" s="85"/>
      <c r="E48" s="86"/>
      <c r="F48" s="85"/>
    </row>
    <row r="49" ht="18.75" spans="1:6">
      <c r="A49" s="85"/>
      <c r="B49" s="85"/>
      <c r="C49" s="85"/>
      <c r="D49" s="85"/>
      <c r="E49" s="86"/>
      <c r="F49" s="85"/>
    </row>
    <row r="50" ht="18.75" spans="1:6">
      <c r="A50" s="85"/>
      <c r="B50" s="85"/>
      <c r="C50" s="85"/>
      <c r="D50" s="85"/>
      <c r="E50" s="86"/>
      <c r="F50" s="85"/>
    </row>
    <row r="51" ht="18.75" spans="1:6">
      <c r="A51" s="85"/>
      <c r="B51" s="85"/>
      <c r="C51" s="85"/>
      <c r="D51" s="85"/>
      <c r="E51" s="86"/>
      <c r="F51" s="85"/>
    </row>
    <row r="52" ht="18.75" spans="1:6">
      <c r="A52" s="85"/>
      <c r="B52" s="85"/>
      <c r="C52" s="85"/>
      <c r="D52" s="85"/>
      <c r="E52" s="86"/>
      <c r="F52" s="85"/>
    </row>
    <row r="53" ht="18.75" spans="1:6">
      <c r="A53" s="85"/>
      <c r="B53" s="85"/>
      <c r="C53" s="85"/>
      <c r="D53" s="85"/>
      <c r="E53" s="86"/>
      <c r="F53" s="85"/>
    </row>
    <row r="54" ht="18.75" spans="1:6">
      <c r="A54" s="85"/>
      <c r="B54" s="85"/>
      <c r="C54" s="85"/>
      <c r="D54" s="85"/>
      <c r="E54" s="86"/>
      <c r="F54" s="85"/>
    </row>
    <row r="55" ht="18.75" spans="1:6">
      <c r="A55" s="85"/>
      <c r="B55" s="85"/>
      <c r="C55" s="85"/>
      <c r="D55" s="85"/>
      <c r="E55" s="86"/>
      <c r="F55" s="85"/>
    </row>
    <row r="56" ht="18.75" spans="1:6">
      <c r="A56" s="85"/>
      <c r="B56" s="85"/>
      <c r="C56" s="85"/>
      <c r="D56" s="85"/>
      <c r="E56" s="86"/>
      <c r="F56" s="85"/>
    </row>
    <row r="57" ht="18.75" spans="1:6">
      <c r="A57" s="85"/>
      <c r="B57" s="85"/>
      <c r="C57" s="85"/>
      <c r="D57" s="85"/>
      <c r="E57" s="86"/>
      <c r="F57" s="85"/>
    </row>
    <row r="58" ht="18.75" spans="1:6">
      <c r="A58" s="85"/>
      <c r="B58" s="85"/>
      <c r="C58" s="85"/>
      <c r="D58" s="85"/>
      <c r="E58" s="86"/>
      <c r="F58" s="85"/>
    </row>
    <row r="59" ht="18.75" spans="1:6">
      <c r="A59" s="85"/>
      <c r="B59" s="85"/>
      <c r="C59" s="85"/>
      <c r="D59" s="85"/>
      <c r="E59" s="86"/>
      <c r="F59" s="85"/>
    </row>
    <row r="60" ht="18.75" spans="1:6">
      <c r="A60" s="85"/>
      <c r="B60" s="85"/>
      <c r="C60" s="85"/>
      <c r="D60" s="85"/>
      <c r="E60" s="86"/>
      <c r="F60" s="85"/>
    </row>
    <row r="61" ht="18.75" spans="1:6">
      <c r="A61" s="85"/>
      <c r="B61" s="85"/>
      <c r="C61" s="85"/>
      <c r="D61" s="85"/>
      <c r="E61" s="86"/>
      <c r="F61" s="85"/>
    </row>
    <row r="62" ht="18.75" spans="1:6">
      <c r="A62" s="85"/>
      <c r="B62" s="85"/>
      <c r="C62" s="85"/>
      <c r="D62" s="85"/>
      <c r="E62" s="86"/>
      <c r="F62" s="85"/>
    </row>
    <row r="63" ht="18.75" spans="1:6">
      <c r="A63" s="85"/>
      <c r="B63" s="85"/>
      <c r="C63" s="85"/>
      <c r="D63" s="85"/>
      <c r="E63" s="86"/>
      <c r="F63" s="85"/>
    </row>
    <row r="64" ht="18.75" spans="1:6">
      <c r="A64" s="85"/>
      <c r="B64" s="85"/>
      <c r="C64" s="85"/>
      <c r="D64" s="85"/>
      <c r="E64" s="86"/>
      <c r="F64" s="85"/>
    </row>
    <row r="65" ht="18.75" spans="1:6">
      <c r="A65" s="85"/>
      <c r="B65" s="85"/>
      <c r="C65" s="85"/>
      <c r="D65" s="85"/>
      <c r="E65" s="86"/>
      <c r="F65" s="85"/>
    </row>
    <row r="66" ht="18.75" spans="1:6">
      <c r="A66" s="85"/>
      <c r="B66" s="85"/>
      <c r="C66" s="85"/>
      <c r="D66" s="85"/>
      <c r="E66" s="86"/>
      <c r="F66" s="85"/>
    </row>
    <row r="67" ht="18.75" spans="1:6">
      <c r="A67" s="85"/>
      <c r="B67" s="85"/>
      <c r="C67" s="85"/>
      <c r="D67" s="85"/>
      <c r="E67" s="86"/>
      <c r="F67" s="85"/>
    </row>
    <row r="68" ht="18.75" spans="1:6">
      <c r="A68" s="85"/>
      <c r="B68" s="85"/>
      <c r="C68" s="85"/>
      <c r="D68" s="85"/>
      <c r="E68" s="86"/>
      <c r="F68" s="85"/>
    </row>
    <row r="69" ht="18.75" spans="1:6">
      <c r="A69" s="85"/>
      <c r="B69" s="85"/>
      <c r="C69" s="85"/>
      <c r="D69" s="85"/>
      <c r="E69" s="86"/>
      <c r="F69" s="85"/>
    </row>
    <row r="70" ht="18.75" spans="1:6">
      <c r="A70" s="85"/>
      <c r="B70" s="85"/>
      <c r="C70" s="85"/>
      <c r="D70" s="85"/>
      <c r="E70" s="86"/>
      <c r="F70" s="85"/>
    </row>
    <row r="71" ht="18.75" spans="1:6">
      <c r="A71" s="85"/>
      <c r="B71" s="85"/>
      <c r="C71" s="85"/>
      <c r="D71" s="85"/>
      <c r="E71" s="86"/>
      <c r="F71" s="85"/>
    </row>
    <row r="72" ht="18.75" spans="1:6">
      <c r="A72" s="85"/>
      <c r="B72" s="85"/>
      <c r="C72" s="85"/>
      <c r="D72" s="85"/>
      <c r="E72" s="86"/>
      <c r="F72" s="85"/>
    </row>
    <row r="73" ht="18.75" spans="1:6">
      <c r="A73" s="85"/>
      <c r="B73" s="85"/>
      <c r="C73" s="85"/>
      <c r="D73" s="85"/>
      <c r="E73" s="86"/>
      <c r="F73" s="85"/>
    </row>
    <row r="74" ht="18.75" spans="1:6">
      <c r="A74" s="85"/>
      <c r="B74" s="85"/>
      <c r="C74" s="85"/>
      <c r="D74" s="85"/>
      <c r="E74" s="86"/>
      <c r="F74" s="85"/>
    </row>
    <row r="75" ht="18.75" spans="1:6">
      <c r="A75" s="85"/>
      <c r="B75" s="85"/>
      <c r="C75" s="85"/>
      <c r="D75" s="85"/>
      <c r="E75" s="86"/>
      <c r="F75" s="85"/>
    </row>
    <row r="76" ht="18.75" spans="1:6">
      <c r="A76" s="85"/>
      <c r="B76" s="85"/>
      <c r="C76" s="85"/>
      <c r="D76" s="85"/>
      <c r="E76" s="86"/>
      <c r="F76" s="85"/>
    </row>
    <row r="77" ht="18.75" spans="1:6">
      <c r="A77" s="85"/>
      <c r="B77" s="85"/>
      <c r="C77" s="85"/>
      <c r="D77" s="85"/>
      <c r="E77" s="86"/>
      <c r="F77" s="85"/>
    </row>
    <row r="78" ht="18.75" spans="1:6">
      <c r="A78" s="85"/>
      <c r="B78" s="85"/>
      <c r="C78" s="85"/>
      <c r="D78" s="85"/>
      <c r="E78" s="86"/>
      <c r="F78" s="85"/>
    </row>
    <row r="79" ht="18.75" spans="1:6">
      <c r="A79" s="85"/>
      <c r="B79" s="85"/>
      <c r="C79" s="85"/>
      <c r="D79" s="85"/>
      <c r="E79" s="86"/>
      <c r="F79" s="85"/>
    </row>
    <row r="80" ht="18.75" spans="1:6">
      <c r="A80" s="85"/>
      <c r="B80" s="85"/>
      <c r="C80" s="85"/>
      <c r="D80" s="85"/>
      <c r="E80" s="86"/>
      <c r="F80" s="85"/>
    </row>
    <row r="81" ht="18.75" spans="1:6">
      <c r="A81" s="85"/>
      <c r="B81" s="85"/>
      <c r="C81" s="85"/>
      <c r="D81" s="85"/>
      <c r="E81" s="86"/>
      <c r="F81" s="85"/>
    </row>
    <row r="82" ht="18.75" spans="1:6">
      <c r="A82" s="85"/>
      <c r="B82" s="85"/>
      <c r="C82" s="85"/>
      <c r="D82" s="85"/>
      <c r="E82" s="86"/>
      <c r="F82" s="85"/>
    </row>
    <row r="83" ht="18.75" spans="1:6">
      <c r="A83" s="85"/>
      <c r="B83" s="85"/>
      <c r="C83" s="85"/>
      <c r="D83" s="85"/>
      <c r="E83" s="86"/>
      <c r="F83" s="85"/>
    </row>
    <row r="84" ht="18.75" spans="1:6">
      <c r="A84" s="85"/>
      <c r="B84" s="85"/>
      <c r="C84" s="85"/>
      <c r="D84" s="85"/>
      <c r="E84" s="86"/>
      <c r="F84" s="85"/>
    </row>
    <row r="85" ht="18.75" spans="1:6">
      <c r="A85" s="85"/>
      <c r="B85" s="85"/>
      <c r="C85" s="85"/>
      <c r="D85" s="85"/>
      <c r="E85" s="86"/>
      <c r="F85" s="85"/>
    </row>
    <row r="86" ht="18.75" spans="1:6">
      <c r="A86" s="85"/>
      <c r="B86" s="85"/>
      <c r="C86" s="85"/>
      <c r="D86" s="85"/>
      <c r="E86" s="86"/>
      <c r="F86" s="85"/>
    </row>
    <row r="87" ht="18.75" spans="1:6">
      <c r="A87" s="85"/>
      <c r="B87" s="85"/>
      <c r="C87" s="85"/>
      <c r="D87" s="85"/>
      <c r="E87" s="86"/>
      <c r="F87" s="85"/>
    </row>
    <row r="88" ht="18.75" spans="1:6">
      <c r="A88" s="85"/>
      <c r="B88" s="85"/>
      <c r="C88" s="85"/>
      <c r="D88" s="85"/>
      <c r="E88" s="86"/>
      <c r="F88" s="85"/>
    </row>
    <row r="89" ht="18.75" spans="1:6">
      <c r="A89" s="85"/>
      <c r="B89" s="85"/>
      <c r="C89" s="85"/>
      <c r="D89" s="85"/>
      <c r="E89" s="86"/>
      <c r="F89" s="85"/>
    </row>
    <row r="90" ht="18.75" spans="1:6">
      <c r="A90" s="85"/>
      <c r="B90" s="85"/>
      <c r="C90" s="85"/>
      <c r="D90" s="85"/>
      <c r="E90" s="86"/>
      <c r="F90" s="85"/>
    </row>
    <row r="91" ht="18.75" spans="1:6">
      <c r="A91" s="85"/>
      <c r="B91" s="85"/>
      <c r="C91" s="85"/>
      <c r="D91" s="85"/>
      <c r="E91" s="86"/>
      <c r="F91" s="85"/>
    </row>
    <row r="92" ht="18.75" spans="1:6">
      <c r="A92" s="85"/>
      <c r="B92" s="85"/>
      <c r="C92" s="85"/>
      <c r="D92" s="85"/>
      <c r="E92" s="86"/>
      <c r="F92" s="85"/>
    </row>
    <row r="93" ht="18.75" spans="1:6">
      <c r="A93" s="85"/>
      <c r="B93" s="85"/>
      <c r="C93" s="85"/>
      <c r="D93" s="85"/>
      <c r="E93" s="86"/>
      <c r="F93" s="85"/>
    </row>
    <row r="94" ht="18.75" spans="1:6">
      <c r="A94" s="85"/>
      <c r="B94" s="85"/>
      <c r="C94" s="85"/>
      <c r="D94" s="85"/>
      <c r="E94" s="86"/>
      <c r="F94" s="85"/>
    </row>
    <row r="95" ht="18.75" spans="1:6">
      <c r="A95" s="85"/>
      <c r="B95" s="85"/>
      <c r="C95" s="85"/>
      <c r="D95" s="85"/>
      <c r="E95" s="86"/>
      <c r="F95" s="85"/>
    </row>
    <row r="96" ht="18.75" spans="1:6">
      <c r="A96" s="85"/>
      <c r="B96" s="85"/>
      <c r="C96" s="85"/>
      <c r="D96" s="85"/>
      <c r="E96" s="86"/>
      <c r="F96" s="85"/>
    </row>
    <row r="97" ht="18.75" spans="1:6">
      <c r="A97" s="85"/>
      <c r="B97" s="85"/>
      <c r="C97" s="85"/>
      <c r="D97" s="85"/>
      <c r="E97" s="86"/>
      <c r="F97" s="85"/>
    </row>
    <row r="98" ht="18.75" spans="1:6">
      <c r="A98" s="85"/>
      <c r="B98" s="85"/>
      <c r="C98" s="85"/>
      <c r="D98" s="85"/>
      <c r="E98" s="86"/>
      <c r="F98" s="85"/>
    </row>
    <row r="99" ht="18.75" spans="1:6">
      <c r="A99" s="85"/>
      <c r="B99" s="85"/>
      <c r="C99" s="85"/>
      <c r="D99" s="85"/>
      <c r="E99" s="86"/>
      <c r="F99" s="85"/>
    </row>
    <row r="100" ht="18.75" spans="1:6">
      <c r="A100" s="85"/>
      <c r="B100" s="85"/>
      <c r="C100" s="85"/>
      <c r="D100" s="85"/>
      <c r="E100" s="86"/>
      <c r="F100" s="85"/>
    </row>
    <row r="101" ht="18.75" spans="1:6">
      <c r="A101" s="85"/>
      <c r="B101" s="85"/>
      <c r="C101" s="85"/>
      <c r="D101" s="85"/>
      <c r="E101" s="86"/>
      <c r="F101" s="85"/>
    </row>
    <row r="102" ht="18.75" spans="1:6">
      <c r="A102" s="85"/>
      <c r="B102" s="85"/>
      <c r="C102" s="85"/>
      <c r="D102" s="85"/>
      <c r="E102" s="86"/>
      <c r="F102" s="85"/>
    </row>
    <row r="103" ht="18.75" spans="1:6">
      <c r="A103" s="85"/>
      <c r="B103" s="85"/>
      <c r="C103" s="85"/>
      <c r="D103" s="85"/>
      <c r="E103" s="86"/>
      <c r="F103" s="85"/>
    </row>
    <row r="104" ht="18.75" spans="1:6">
      <c r="A104" s="85"/>
      <c r="B104" s="85"/>
      <c r="C104" s="85"/>
      <c r="D104" s="85"/>
      <c r="E104" s="86"/>
      <c r="F104" s="85"/>
    </row>
    <row r="105" ht="18.75" spans="1:6">
      <c r="A105" s="85"/>
      <c r="B105" s="85"/>
      <c r="C105" s="85"/>
      <c r="D105" s="85"/>
      <c r="E105" s="86"/>
      <c r="F105" s="85"/>
    </row>
    <row r="106" ht="18.75" spans="1:6">
      <c r="A106" s="85"/>
      <c r="B106" s="85"/>
      <c r="C106" s="85"/>
      <c r="D106" s="85"/>
      <c r="E106" s="86"/>
      <c r="F106" s="85"/>
    </row>
    <row r="107" ht="18.75" spans="1:6">
      <c r="A107" s="85"/>
      <c r="B107" s="85"/>
      <c r="C107" s="85"/>
      <c r="D107" s="85"/>
      <c r="E107" s="86"/>
      <c r="F107" s="85"/>
    </row>
    <row r="108" ht="18.75" spans="1:6">
      <c r="A108" s="85"/>
      <c r="B108" s="85"/>
      <c r="C108" s="85"/>
      <c r="D108" s="85"/>
      <c r="E108" s="86"/>
      <c r="F108" s="85"/>
    </row>
    <row r="109" ht="18.75" spans="1:6">
      <c r="A109" s="85"/>
      <c r="B109" s="85"/>
      <c r="C109" s="85"/>
      <c r="D109" s="85"/>
      <c r="E109" s="86"/>
      <c r="F109" s="85"/>
    </row>
    <row r="110" ht="18.75" spans="1:6">
      <c r="A110" s="85"/>
      <c r="B110" s="85"/>
      <c r="C110" s="85"/>
      <c r="D110" s="85"/>
      <c r="E110" s="86"/>
      <c r="F110" s="85"/>
    </row>
    <row r="111" ht="18.75" spans="1:6">
      <c r="A111" s="85"/>
      <c r="B111" s="85"/>
      <c r="C111" s="85"/>
      <c r="D111" s="85"/>
      <c r="E111" s="86"/>
      <c r="F111" s="85"/>
    </row>
    <row r="112" ht="18.75" spans="1:6">
      <c r="A112" s="85"/>
      <c r="B112" s="85"/>
      <c r="C112" s="85"/>
      <c r="D112" s="85"/>
      <c r="E112" s="86"/>
      <c r="F112" s="85"/>
    </row>
    <row r="113" ht="18.75" spans="1:6">
      <c r="A113" s="85"/>
      <c r="B113" s="85"/>
      <c r="C113" s="85"/>
      <c r="D113" s="85"/>
      <c r="E113" s="86"/>
      <c r="F113" s="85"/>
    </row>
    <row r="114" ht="18.75" spans="1:6">
      <c r="A114" s="85"/>
      <c r="B114" s="85"/>
      <c r="C114" s="85"/>
      <c r="D114" s="85"/>
      <c r="E114" s="86"/>
      <c r="F114" s="85"/>
    </row>
    <row r="115" ht="18.75" spans="1:6">
      <c r="A115" s="85"/>
      <c r="B115" s="85"/>
      <c r="C115" s="85"/>
      <c r="D115" s="85"/>
      <c r="E115" s="86"/>
      <c r="F115" s="85"/>
    </row>
    <row r="116" ht="18.75" spans="1:6">
      <c r="A116" s="85"/>
      <c r="B116" s="85"/>
      <c r="C116" s="85"/>
      <c r="D116" s="85"/>
      <c r="E116" s="86"/>
      <c r="F116" s="85"/>
    </row>
    <row r="117" ht="18.75" spans="1:6">
      <c r="A117" s="85"/>
      <c r="B117" s="85"/>
      <c r="C117" s="85"/>
      <c r="D117" s="85"/>
      <c r="E117" s="86"/>
      <c r="F117" s="85"/>
    </row>
    <row r="118" ht="18.75" spans="1:6">
      <c r="A118" s="85"/>
      <c r="B118" s="85"/>
      <c r="C118" s="85"/>
      <c r="D118" s="85"/>
      <c r="E118" s="86"/>
      <c r="F118" s="85"/>
    </row>
    <row r="119" ht="18.75" spans="1:6">
      <c r="A119" s="85"/>
      <c r="B119" s="85"/>
      <c r="C119" s="85"/>
      <c r="D119" s="85"/>
      <c r="E119" s="86"/>
      <c r="F119" s="85"/>
    </row>
    <row r="120" ht="18.75" spans="1:6">
      <c r="A120" s="85"/>
      <c r="B120" s="85"/>
      <c r="C120" s="85"/>
      <c r="D120" s="85"/>
      <c r="E120" s="86"/>
      <c r="F120" s="85"/>
    </row>
    <row r="121" ht="18.75" spans="1:6">
      <c r="A121" s="85"/>
      <c r="B121" s="85"/>
      <c r="C121" s="85"/>
      <c r="D121" s="85"/>
      <c r="E121" s="86"/>
      <c r="F121" s="85"/>
    </row>
    <row r="122" ht="18.75" spans="1:6">
      <c r="A122" s="85"/>
      <c r="B122" s="85"/>
      <c r="C122" s="85"/>
      <c r="D122" s="85"/>
      <c r="E122" s="86"/>
      <c r="F122" s="85"/>
    </row>
    <row r="123" ht="18.75" spans="1:6">
      <c r="A123" s="85"/>
      <c r="B123" s="85"/>
      <c r="C123" s="85"/>
      <c r="D123" s="85"/>
      <c r="E123" s="86"/>
      <c r="F123" s="85"/>
    </row>
    <row r="124" ht="18.75" spans="1:6">
      <c r="A124" s="85"/>
      <c r="B124" s="85"/>
      <c r="C124" s="85"/>
      <c r="D124" s="85"/>
      <c r="E124" s="86"/>
      <c r="F124" s="85"/>
    </row>
    <row r="125" ht="18.75" spans="1:6">
      <c r="A125" s="85"/>
      <c r="B125" s="85"/>
      <c r="C125" s="85"/>
      <c r="D125" s="85"/>
      <c r="E125" s="86"/>
      <c r="F125" s="85"/>
    </row>
    <row r="126" ht="18.75" spans="1:6">
      <c r="A126" s="85"/>
      <c r="B126" s="85"/>
      <c r="C126" s="85"/>
      <c r="D126" s="85"/>
      <c r="E126" s="86"/>
      <c r="F126" s="85"/>
    </row>
    <row r="127" ht="18.75" spans="1:6">
      <c r="A127" s="85"/>
      <c r="B127" s="85"/>
      <c r="C127" s="85"/>
      <c r="D127" s="85"/>
      <c r="E127" s="86"/>
      <c r="F127" s="85"/>
    </row>
    <row r="128" ht="18.75" spans="1:6">
      <c r="A128" s="85"/>
      <c r="B128" s="85"/>
      <c r="C128" s="85"/>
      <c r="D128" s="85"/>
      <c r="E128" s="86"/>
      <c r="F128" s="85"/>
    </row>
    <row r="129" ht="18.75" spans="1:6">
      <c r="A129" s="85"/>
      <c r="B129" s="85"/>
      <c r="C129" s="85"/>
      <c r="D129" s="85"/>
      <c r="E129" s="86"/>
      <c r="F129" s="85"/>
    </row>
    <row r="130" ht="18.75" spans="1:6">
      <c r="A130" s="85"/>
      <c r="B130" s="85"/>
      <c r="C130" s="85"/>
      <c r="D130" s="85"/>
      <c r="E130" s="86"/>
      <c r="F130" s="85"/>
    </row>
    <row r="131" ht="18.75" spans="1:6">
      <c r="A131" s="85"/>
      <c r="B131" s="85"/>
      <c r="C131" s="85"/>
      <c r="D131" s="85"/>
      <c r="E131" s="86"/>
      <c r="F131" s="85"/>
    </row>
    <row r="132" ht="18.75" spans="1:6">
      <c r="A132" s="85"/>
      <c r="B132" s="85"/>
      <c r="C132" s="85"/>
      <c r="D132" s="85"/>
      <c r="E132" s="86"/>
      <c r="F132" s="85"/>
    </row>
    <row r="133" ht="18.75" spans="1:6">
      <c r="A133" s="85"/>
      <c r="B133" s="85"/>
      <c r="C133" s="85"/>
      <c r="D133" s="85"/>
      <c r="E133" s="86"/>
      <c r="F133" s="85"/>
    </row>
    <row r="134" ht="18.75" spans="1:6">
      <c r="A134" s="85"/>
      <c r="B134" s="85"/>
      <c r="C134" s="85"/>
      <c r="D134" s="85"/>
      <c r="E134" s="86"/>
      <c r="F134" s="85"/>
    </row>
    <row r="135" ht="18.75" spans="1:6">
      <c r="A135" s="85"/>
      <c r="B135" s="85"/>
      <c r="C135" s="85"/>
      <c r="D135" s="85"/>
      <c r="E135" s="86"/>
      <c r="F135" s="85"/>
    </row>
    <row r="136" ht="18.75" spans="1:6">
      <c r="A136" s="85"/>
      <c r="B136" s="85"/>
      <c r="C136" s="85"/>
      <c r="D136" s="85"/>
      <c r="E136" s="86"/>
      <c r="F136" s="85"/>
    </row>
    <row r="137" ht="18.75" spans="1:6">
      <c r="A137" s="85"/>
      <c r="B137" s="85"/>
      <c r="C137" s="85"/>
      <c r="D137" s="85"/>
      <c r="E137" s="86"/>
      <c r="F137" s="85"/>
    </row>
    <row r="138" ht="18.75" spans="1:6">
      <c r="A138" s="85"/>
      <c r="B138" s="85"/>
      <c r="C138" s="85"/>
      <c r="D138" s="85"/>
      <c r="E138" s="86"/>
      <c r="F138" s="85"/>
    </row>
    <row r="139" ht="18.75" spans="1:6">
      <c r="A139" s="85"/>
      <c r="B139" s="85"/>
      <c r="C139" s="85"/>
      <c r="D139" s="85"/>
      <c r="E139" s="86"/>
      <c r="F139" s="85"/>
    </row>
    <row r="140" ht="18.75" spans="1:6">
      <c r="A140" s="85"/>
      <c r="B140" s="85"/>
      <c r="C140" s="85"/>
      <c r="D140" s="85"/>
      <c r="E140" s="86"/>
      <c r="F140" s="85"/>
    </row>
    <row r="141" ht="18.75" spans="1:6">
      <c r="A141" s="85"/>
      <c r="B141" s="85"/>
      <c r="C141" s="85"/>
      <c r="D141" s="85"/>
      <c r="E141" s="86"/>
      <c r="F141" s="85"/>
    </row>
    <row r="142" ht="18.75" spans="1:6">
      <c r="A142" s="85"/>
      <c r="B142" s="85"/>
      <c r="C142" s="85"/>
      <c r="D142" s="85"/>
      <c r="E142" s="86"/>
      <c r="F142" s="85"/>
    </row>
    <row r="143" ht="18.75" spans="1:6">
      <c r="A143" s="85"/>
      <c r="B143" s="85"/>
      <c r="C143" s="85"/>
      <c r="D143" s="85"/>
      <c r="E143" s="86"/>
      <c r="F143" s="85"/>
    </row>
    <row r="144" ht="18.75" spans="1:6">
      <c r="A144" s="85"/>
      <c r="B144" s="85"/>
      <c r="C144" s="85"/>
      <c r="D144" s="85"/>
      <c r="E144" s="86"/>
      <c r="F144" s="85"/>
    </row>
    <row r="145" ht="18.75" spans="1:6">
      <c r="A145" s="85"/>
      <c r="B145" s="85"/>
      <c r="C145" s="85"/>
      <c r="D145" s="85"/>
      <c r="E145" s="86"/>
      <c r="F145" s="85"/>
    </row>
    <row r="146" ht="18.75" spans="1:6">
      <c r="A146" s="85"/>
      <c r="B146" s="85"/>
      <c r="C146" s="85"/>
      <c r="D146" s="85"/>
      <c r="E146" s="86"/>
      <c r="F146" s="85"/>
    </row>
    <row r="147" ht="18.75" spans="1:6">
      <c r="A147" s="85"/>
      <c r="B147" s="85"/>
      <c r="C147" s="85"/>
      <c r="D147" s="85"/>
      <c r="E147" s="86"/>
      <c r="F147" s="85"/>
    </row>
    <row r="148" ht="18.75" spans="1:6">
      <c r="A148" s="85"/>
      <c r="B148" s="85"/>
      <c r="C148" s="85"/>
      <c r="D148" s="85"/>
      <c r="E148" s="86"/>
      <c r="F148" s="85"/>
    </row>
    <row r="149" ht="18.75" spans="1:6">
      <c r="A149" s="85"/>
      <c r="B149" s="85"/>
      <c r="C149" s="85"/>
      <c r="D149" s="85"/>
      <c r="E149" s="86"/>
      <c r="F149" s="85"/>
    </row>
    <row r="150" ht="18.75" spans="1:6">
      <c r="A150" s="85"/>
      <c r="B150" s="85"/>
      <c r="C150" s="85"/>
      <c r="D150" s="85"/>
      <c r="E150" s="86"/>
      <c r="F150" s="85"/>
    </row>
    <row r="151" ht="18.75" spans="1:6">
      <c r="A151" s="85"/>
      <c r="B151" s="85"/>
      <c r="C151" s="85"/>
      <c r="D151" s="85"/>
      <c r="E151" s="86"/>
      <c r="F151" s="85"/>
    </row>
    <row r="152" ht="18.75" spans="1:6">
      <c r="A152" s="85"/>
      <c r="B152" s="85"/>
      <c r="C152" s="85"/>
      <c r="D152" s="85"/>
      <c r="E152" s="86"/>
      <c r="F152" s="85"/>
    </row>
    <row r="153" ht="18.75" spans="1:6">
      <c r="A153" s="85"/>
      <c r="B153" s="85"/>
      <c r="C153" s="85"/>
      <c r="D153" s="85"/>
      <c r="E153" s="86"/>
      <c r="F153" s="85"/>
    </row>
    <row r="154" ht="18.75" spans="1:6">
      <c r="A154" s="85"/>
      <c r="B154" s="85"/>
      <c r="C154" s="85"/>
      <c r="D154" s="85"/>
      <c r="E154" s="86"/>
      <c r="F154" s="85"/>
    </row>
    <row r="155" ht="18.75" spans="1:6">
      <c r="A155" s="85"/>
      <c r="B155" s="85"/>
      <c r="C155" s="85"/>
      <c r="D155" s="85"/>
      <c r="E155" s="86"/>
      <c r="F155" s="85"/>
    </row>
    <row r="156" ht="18.75" spans="1:6">
      <c r="A156" s="85"/>
      <c r="B156" s="85"/>
      <c r="C156" s="85"/>
      <c r="D156" s="85"/>
      <c r="E156" s="86"/>
      <c r="F156" s="85"/>
    </row>
    <row r="157" ht="18.75" spans="1:6">
      <c r="A157" s="85"/>
      <c r="B157" s="85"/>
      <c r="C157" s="85"/>
      <c r="D157" s="85"/>
      <c r="E157" s="86"/>
      <c r="F157" s="85"/>
    </row>
    <row r="158" ht="18.75" spans="1:6">
      <c r="A158" s="85"/>
      <c r="B158" s="85"/>
      <c r="C158" s="85"/>
      <c r="D158" s="85"/>
      <c r="E158" s="86"/>
      <c r="F158" s="85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  <row r="200" ht="18.75" spans="1:6">
      <c r="A200" s="85"/>
      <c r="B200" s="85"/>
      <c r="C200" s="85"/>
      <c r="D200" s="85"/>
      <c r="E200" s="86"/>
      <c r="F200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0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9" width="20" style="71" customWidth="1"/>
    <col min="10" max="16384" width="9" style="71"/>
  </cols>
  <sheetData>
    <row r="1" ht="36.75" customHeight="1" spans="1:9">
      <c r="A1" s="73" t="s">
        <v>175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SUM(D3:D150)</f>
        <v>615</v>
      </c>
      <c r="I2" s="80">
        <f>COUNTIF(分析总表!B3:B189,"菌菇类")</f>
        <v>15</v>
      </c>
    </row>
    <row r="3" s="71" customFormat="1" ht="30" customHeight="1" spans="1:6">
      <c r="A3" s="78">
        <v>1</v>
      </c>
      <c r="B3" s="81" t="str" cm="1">
        <f t="array" ref="B3:F32">_xlfn._xlws.SORT(_xlfn._xlws.FILTER(分析总表!C3:G672,分析总表!B3:B672=LEFT(A1,3)))</f>
        <v>茶树菇</v>
      </c>
      <c r="C3" s="81" t="str">
        <v>斤</v>
      </c>
      <c r="D3" s="82">
        <v>18</v>
      </c>
      <c r="E3" s="83">
        <v>0</v>
      </c>
      <c r="F3" s="78" t="str">
        <v>机关食堂</v>
      </c>
    </row>
    <row r="4" s="71" customFormat="1" ht="30" customHeight="1" spans="1:6">
      <c r="A4" s="78">
        <v>2</v>
      </c>
      <c r="B4" s="81" t="str">
        <v>美人椒</v>
      </c>
      <c r="C4" s="81" t="str">
        <v>斤</v>
      </c>
      <c r="D4" s="82">
        <v>6</v>
      </c>
      <c r="E4" s="83">
        <v>0</v>
      </c>
      <c r="F4" s="78" t="str">
        <v>象山学员六大队</v>
      </c>
    </row>
    <row r="5" s="71" customFormat="1" ht="30" customHeight="1" spans="1:6">
      <c r="A5" s="78">
        <v>3</v>
      </c>
      <c r="B5" s="81" t="str">
        <v>美人椒</v>
      </c>
      <c r="C5" s="81" t="str">
        <v>斤</v>
      </c>
      <c r="D5" s="82">
        <v>20</v>
      </c>
      <c r="E5" s="83">
        <v>0</v>
      </c>
      <c r="F5" s="78" t="str">
        <v>大正学员五大队</v>
      </c>
    </row>
    <row r="6" s="71" customFormat="1" ht="30" customHeight="1" spans="1:6">
      <c r="A6" s="78">
        <v>4</v>
      </c>
      <c r="B6" s="81" t="str">
        <v>美人椒</v>
      </c>
      <c r="C6" s="81" t="str">
        <v>斤</v>
      </c>
      <c r="D6" s="82">
        <v>48</v>
      </c>
      <c r="E6" s="83">
        <v>0</v>
      </c>
      <c r="F6" s="78" t="str">
        <v>大正食堂</v>
      </c>
    </row>
    <row r="7" s="71" customFormat="1" ht="30" customHeight="1" spans="1:6">
      <c r="A7" s="78">
        <v>5</v>
      </c>
      <c r="B7" s="81" t="str">
        <v>美人椒</v>
      </c>
      <c r="C7" s="81" t="str">
        <v>斤</v>
      </c>
      <c r="D7" s="82">
        <v>5</v>
      </c>
      <c r="E7" s="83" t="str">
        <v>三</v>
      </c>
      <c r="F7" s="78" t="str">
        <v>大正食堂</v>
      </c>
    </row>
    <row r="8" s="71" customFormat="1" ht="30" customHeight="1" spans="1:6">
      <c r="A8" s="78">
        <v>6</v>
      </c>
      <c r="B8" s="81" t="str">
        <v>美人椒</v>
      </c>
      <c r="C8" s="81" t="str">
        <v>斤</v>
      </c>
      <c r="D8" s="82">
        <v>10</v>
      </c>
      <c r="E8" s="83">
        <v>0</v>
      </c>
      <c r="F8" s="78" t="str">
        <v>奇峰东区食堂三大队</v>
      </c>
    </row>
    <row r="9" s="71" customFormat="1" ht="30" customHeight="1" spans="1:6">
      <c r="A9" s="78">
        <v>7</v>
      </c>
      <c r="B9" s="81" t="str">
        <v>美人椒</v>
      </c>
      <c r="C9" s="81" t="str">
        <v>斤</v>
      </c>
      <c r="D9" s="82">
        <v>3</v>
      </c>
      <c r="E9" s="83">
        <v>0</v>
      </c>
      <c r="F9" s="78" t="str">
        <v>奇峰东区食堂四大队</v>
      </c>
    </row>
    <row r="10" s="71" customFormat="1" ht="30" customHeight="1" spans="1:6">
      <c r="A10" s="78">
        <v>8</v>
      </c>
      <c r="B10" s="81" t="str">
        <v>美人椒</v>
      </c>
      <c r="C10" s="81" t="str">
        <v>斤</v>
      </c>
      <c r="D10" s="82">
        <v>15</v>
      </c>
      <c r="E10" s="83">
        <v>0</v>
      </c>
      <c r="F10" s="78" t="str">
        <v>奇峰西区食堂一大队</v>
      </c>
    </row>
    <row r="11" s="71" customFormat="1" ht="30" customHeight="1" spans="1:6">
      <c r="A11" s="78">
        <v>9</v>
      </c>
      <c r="B11" s="81" t="str">
        <v>美人椒</v>
      </c>
      <c r="C11" s="81" t="str">
        <v>斤</v>
      </c>
      <c r="D11" s="82">
        <v>10</v>
      </c>
      <c r="E11" s="83">
        <v>0</v>
      </c>
      <c r="F11" s="78" t="str">
        <v>奇峰西区七大队</v>
      </c>
    </row>
    <row r="12" s="71" customFormat="1" ht="30" customHeight="1" spans="1:6">
      <c r="A12" s="78">
        <v>10</v>
      </c>
      <c r="B12" s="81" t="str">
        <v>美人椒</v>
      </c>
      <c r="C12" s="81" t="str">
        <v>斤</v>
      </c>
      <c r="D12" s="82">
        <v>1</v>
      </c>
      <c r="E12" s="83">
        <v>0</v>
      </c>
      <c r="F12" s="78" t="str">
        <v>象山学员一大队</v>
      </c>
    </row>
    <row r="13" s="71" customFormat="1" ht="30" customHeight="1" spans="1:6">
      <c r="A13" s="78">
        <v>11</v>
      </c>
      <c r="B13" s="81" t="str">
        <v>美人椒</v>
      </c>
      <c r="C13" s="81" t="str">
        <v>斤</v>
      </c>
      <c r="D13" s="82">
        <v>12</v>
      </c>
      <c r="E13" s="83">
        <v>0</v>
      </c>
      <c r="F13" s="78" t="str">
        <v>机关食堂</v>
      </c>
    </row>
    <row r="14" s="71" customFormat="1" ht="30" customHeight="1" spans="1:6">
      <c r="A14" s="78">
        <v>12</v>
      </c>
      <c r="B14" s="81" t="str">
        <v>美人椒</v>
      </c>
      <c r="C14" s="81" t="str">
        <v>斤</v>
      </c>
      <c r="D14" s="82">
        <v>5</v>
      </c>
      <c r="E14" s="83">
        <v>0</v>
      </c>
      <c r="F14" s="78" t="str">
        <v>学员七大队（五通驻训）</v>
      </c>
    </row>
    <row r="15" s="71" customFormat="1" ht="30" customHeight="1" spans="1:6">
      <c r="A15" s="78">
        <v>13</v>
      </c>
      <c r="B15" s="81" t="str">
        <v>美人椒</v>
      </c>
      <c r="C15" s="81" t="str">
        <v>斤</v>
      </c>
      <c r="D15" s="82">
        <v>2</v>
      </c>
      <c r="E15" s="83">
        <v>0</v>
      </c>
      <c r="F15" s="78" t="str">
        <v>勤务营食堂</v>
      </c>
    </row>
    <row r="16" s="71" customFormat="1" ht="30" customHeight="1" spans="1:6">
      <c r="A16" s="78">
        <v>14</v>
      </c>
      <c r="B16" s="81" t="str">
        <v>豌豆粒</v>
      </c>
      <c r="C16" s="81" t="str">
        <v>斤</v>
      </c>
      <c r="D16" s="82">
        <v>20</v>
      </c>
      <c r="E16" s="83">
        <v>0</v>
      </c>
      <c r="F16" s="78" t="str">
        <v>大正学员五大队</v>
      </c>
    </row>
    <row r="17" s="71" customFormat="1" ht="30" customHeight="1" spans="1:6">
      <c r="A17" s="78">
        <v>15</v>
      </c>
      <c r="B17" s="81" t="str">
        <v>豌豆粒</v>
      </c>
      <c r="C17" s="81" t="str">
        <v>斤</v>
      </c>
      <c r="D17" s="82">
        <v>58</v>
      </c>
      <c r="E17" s="83">
        <v>0</v>
      </c>
      <c r="F17" s="78" t="str">
        <v>大正食堂</v>
      </c>
    </row>
    <row r="18" s="71" customFormat="1" ht="30" customHeight="1" spans="1:6">
      <c r="A18" s="78">
        <v>16</v>
      </c>
      <c r="B18" s="81" t="str">
        <v>西葫芦</v>
      </c>
      <c r="C18" s="81" t="str">
        <v>斤</v>
      </c>
      <c r="D18" s="82">
        <v>50</v>
      </c>
      <c r="E18" s="83">
        <v>0</v>
      </c>
      <c r="F18" s="78" t="str">
        <v>港澳楼1</v>
      </c>
    </row>
    <row r="19" s="71" customFormat="1" ht="30" customHeight="1" spans="1:6">
      <c r="A19" s="78">
        <v>17</v>
      </c>
      <c r="B19" s="81" t="str">
        <v>鲜木耳</v>
      </c>
      <c r="C19" s="81" t="str">
        <v>斤</v>
      </c>
      <c r="D19" s="82">
        <v>40</v>
      </c>
      <c r="E19" s="83">
        <v>0</v>
      </c>
      <c r="F19" s="78" t="str">
        <v>机关食堂</v>
      </c>
    </row>
    <row r="20" s="71" customFormat="1" ht="30" customHeight="1" spans="1:6">
      <c r="A20" s="78">
        <v>18</v>
      </c>
      <c r="B20" s="81" t="str">
        <v>香菇</v>
      </c>
      <c r="C20" s="81" t="str">
        <v>斤</v>
      </c>
      <c r="D20" s="82">
        <v>6</v>
      </c>
      <c r="E20" s="83">
        <v>0</v>
      </c>
      <c r="F20" s="78" t="str">
        <v>红岭综合训练场</v>
      </c>
    </row>
    <row r="21" s="71" customFormat="1" ht="30" customHeight="1" spans="1:6">
      <c r="A21" s="78">
        <v>19</v>
      </c>
      <c r="B21" s="81" t="str">
        <v>香菇</v>
      </c>
      <c r="C21" s="81" t="str">
        <v>斤</v>
      </c>
      <c r="D21" s="82">
        <v>3</v>
      </c>
      <c r="E21" s="83">
        <v>0</v>
      </c>
      <c r="F21" s="78" t="str">
        <v>象山学员六大队</v>
      </c>
    </row>
    <row r="22" s="71" customFormat="1" ht="30" customHeight="1" spans="1:6">
      <c r="A22" s="78">
        <v>20</v>
      </c>
      <c r="B22" s="81" t="str">
        <v>香菇</v>
      </c>
      <c r="C22" s="81" t="str">
        <v>斤</v>
      </c>
      <c r="D22" s="82">
        <v>14</v>
      </c>
      <c r="E22" s="83">
        <v>0</v>
      </c>
      <c r="F22" s="78" t="str">
        <v>大正学员五大队</v>
      </c>
    </row>
    <row r="23" s="71" customFormat="1" ht="30" customHeight="1" spans="1:6">
      <c r="A23" s="78">
        <v>16</v>
      </c>
      <c r="B23" s="81" t="str">
        <v>香菇</v>
      </c>
      <c r="C23" s="81" t="str">
        <v>斤</v>
      </c>
      <c r="D23" s="82">
        <v>34</v>
      </c>
      <c r="E23" s="83">
        <v>0</v>
      </c>
      <c r="F23" s="78" t="str">
        <v>大正食堂</v>
      </c>
    </row>
    <row r="24" s="71" customFormat="1" ht="30" customHeight="1" spans="1:6">
      <c r="A24" s="78">
        <v>17</v>
      </c>
      <c r="B24" s="81" t="str">
        <v>香菇</v>
      </c>
      <c r="C24" s="81" t="str">
        <v>斤</v>
      </c>
      <c r="D24" s="82">
        <v>10</v>
      </c>
      <c r="E24" s="83">
        <v>0</v>
      </c>
      <c r="F24" s="78" t="str">
        <v>奇峰西区七大队</v>
      </c>
    </row>
    <row r="25" s="71" customFormat="1" ht="30" customHeight="1" spans="1:6">
      <c r="A25" s="78">
        <v>18</v>
      </c>
      <c r="B25" s="81" t="str">
        <v>香菇</v>
      </c>
      <c r="C25" s="81" t="str">
        <v>斤</v>
      </c>
      <c r="D25" s="82">
        <v>10</v>
      </c>
      <c r="E25" s="83">
        <v>0</v>
      </c>
      <c r="F25" s="78" t="str">
        <v>学员七大队（五通驻训）</v>
      </c>
    </row>
    <row r="26" s="71" customFormat="1" ht="30" customHeight="1" spans="1:6">
      <c r="A26" s="78">
        <v>19</v>
      </c>
      <c r="B26" s="81" t="str">
        <v>杏鲍菇</v>
      </c>
      <c r="C26" s="81" t="str">
        <v>斤</v>
      </c>
      <c r="D26" s="82">
        <v>40</v>
      </c>
      <c r="E26" s="83">
        <v>0</v>
      </c>
      <c r="F26" s="78" t="str">
        <v>奇峰西区七大队</v>
      </c>
    </row>
    <row r="27" s="71" customFormat="1" ht="30" customHeight="1" spans="1:6">
      <c r="A27" s="78">
        <v>20</v>
      </c>
      <c r="B27" s="81" t="str">
        <v>杏鲍菇</v>
      </c>
      <c r="C27" s="81" t="str">
        <v>斤</v>
      </c>
      <c r="D27" s="82">
        <v>20</v>
      </c>
      <c r="E27" s="83">
        <v>0</v>
      </c>
      <c r="F27" s="78" t="str">
        <v>学员七大队（五通驻训）</v>
      </c>
    </row>
    <row r="28" s="71" customFormat="1" ht="30" customHeight="1" spans="1:6">
      <c r="A28" s="78">
        <v>21</v>
      </c>
      <c r="B28" s="81" t="str">
        <v>秀珍菇</v>
      </c>
      <c r="C28" s="81" t="str">
        <v>斤</v>
      </c>
      <c r="D28" s="82">
        <v>50</v>
      </c>
      <c r="E28" s="83">
        <v>0</v>
      </c>
      <c r="F28" s="78" t="str">
        <v>奇峰东区食堂三大队</v>
      </c>
    </row>
    <row r="29" s="71" customFormat="1" ht="30" customHeight="1" spans="1:6">
      <c r="A29" s="78">
        <v>22</v>
      </c>
      <c r="B29" s="81" t="str">
        <v>秀珍菇</v>
      </c>
      <c r="C29" s="81" t="str">
        <v>斤</v>
      </c>
      <c r="D29" s="82">
        <v>15</v>
      </c>
      <c r="E29" s="83">
        <v>0</v>
      </c>
      <c r="F29" s="78" t="str">
        <v>奇峰东区食堂四大队</v>
      </c>
    </row>
    <row r="30" s="71" customFormat="1" ht="30" customHeight="1" spans="1:6">
      <c r="A30" s="78">
        <v>23</v>
      </c>
      <c r="B30" s="81" t="str">
        <v>秀珍菇</v>
      </c>
      <c r="C30" s="81" t="str">
        <v>斤</v>
      </c>
      <c r="D30" s="82">
        <v>50</v>
      </c>
      <c r="E30" s="83">
        <v>0</v>
      </c>
      <c r="F30" s="78" t="str">
        <v>奇峰西区七大队</v>
      </c>
    </row>
    <row r="31" s="71" customFormat="1" ht="30" customHeight="1" spans="1:6">
      <c r="A31" s="78">
        <v>24</v>
      </c>
      <c r="B31" s="81" t="str">
        <v>秀珍菇</v>
      </c>
      <c r="C31" s="81" t="str">
        <v>斤</v>
      </c>
      <c r="D31" s="82">
        <v>35</v>
      </c>
      <c r="E31" s="83">
        <v>0</v>
      </c>
      <c r="F31" s="78" t="str">
        <v>学员七大队（五通驻训）</v>
      </c>
    </row>
    <row r="32" s="71" customFormat="1" ht="30" customHeight="1" spans="1:6">
      <c r="A32" s="78">
        <v>25</v>
      </c>
      <c r="B32" s="81" t="str">
        <v>仔姜</v>
      </c>
      <c r="C32" s="81" t="str">
        <v>斤</v>
      </c>
      <c r="D32" s="82">
        <v>5</v>
      </c>
      <c r="E32" s="83">
        <v>0</v>
      </c>
      <c r="F32" s="78" t="str">
        <v>机关食堂</v>
      </c>
    </row>
    <row r="33" s="71" customFormat="1" ht="30" customHeight="1" spans="1:6">
      <c r="A33" s="78">
        <v>26</v>
      </c>
      <c r="B33" s="81"/>
      <c r="C33" s="81"/>
      <c r="D33" s="82"/>
      <c r="E33" s="83"/>
      <c r="F33" s="78"/>
    </row>
    <row r="34" s="71" customFormat="1" ht="30" customHeight="1" spans="1:6">
      <c r="A34" s="78">
        <v>27</v>
      </c>
      <c r="B34" s="81"/>
      <c r="C34" s="81"/>
      <c r="D34" s="82"/>
      <c r="E34" s="83"/>
      <c r="F34" s="78"/>
    </row>
    <row r="35" s="71" customFormat="1" ht="30" customHeight="1" spans="1:6">
      <c r="A35" s="78">
        <v>28</v>
      </c>
      <c r="B35" s="81"/>
      <c r="C35" s="81"/>
      <c r="D35" s="82"/>
      <c r="E35" s="83"/>
      <c r="F35" s="78"/>
    </row>
    <row r="36" s="71" customFormat="1" ht="30" customHeight="1" spans="1:6">
      <c r="A36" s="78">
        <v>29</v>
      </c>
      <c r="B36" s="81"/>
      <c r="C36" s="81"/>
      <c r="D36" s="82"/>
      <c r="E36" s="83"/>
      <c r="F36" s="78"/>
    </row>
    <row r="37" s="71" customFormat="1" ht="30" customHeight="1" spans="1:6">
      <c r="A37" s="78">
        <v>30</v>
      </c>
      <c r="B37" s="81"/>
      <c r="C37" s="81"/>
      <c r="D37" s="82"/>
      <c r="E37" s="83"/>
      <c r="F37" s="78"/>
    </row>
    <row r="38" s="71" customFormat="1" ht="30" customHeight="1" spans="1:6">
      <c r="A38" s="84"/>
      <c r="B38" s="84"/>
      <c r="C38" s="84"/>
      <c r="D38" s="82"/>
      <c r="E38" s="83"/>
      <c r="F38" s="78"/>
    </row>
    <row r="39" ht="18.75" spans="1:6">
      <c r="A39" s="85"/>
      <c r="B39" s="85"/>
      <c r="C39" s="85"/>
      <c r="D39" s="85"/>
      <c r="E39" s="86"/>
      <c r="F39" s="85"/>
    </row>
    <row r="40" ht="18.75" spans="1:6">
      <c r="A40" s="85"/>
      <c r="B40" s="85"/>
      <c r="C40" s="85"/>
      <c r="D40" s="85"/>
      <c r="E40" s="86"/>
      <c r="F40" s="85"/>
    </row>
    <row r="41" ht="18.75" spans="1:6">
      <c r="A41" s="85"/>
      <c r="B41" s="85"/>
      <c r="C41" s="85"/>
      <c r="D41" s="85"/>
      <c r="E41" s="86"/>
      <c r="F41" s="85"/>
    </row>
    <row r="42" ht="18.75" spans="1:6">
      <c r="A42" s="85"/>
      <c r="B42" s="85"/>
      <c r="C42" s="85"/>
      <c r="D42" s="85"/>
      <c r="E42" s="86"/>
      <c r="F42" s="85"/>
    </row>
    <row r="43" ht="18.75" spans="1:6">
      <c r="A43" s="85"/>
      <c r="B43" s="85"/>
      <c r="C43" s="85"/>
      <c r="D43" s="85"/>
      <c r="E43" s="86"/>
      <c r="F43" s="85"/>
    </row>
    <row r="44" ht="18.75" spans="1:6">
      <c r="A44" s="85"/>
      <c r="B44" s="85"/>
      <c r="C44" s="85"/>
      <c r="D44" s="85"/>
      <c r="E44" s="86"/>
      <c r="F44" s="85"/>
    </row>
    <row r="45" ht="18.75" spans="1:6">
      <c r="A45" s="85"/>
      <c r="B45" s="85"/>
      <c r="C45" s="85"/>
      <c r="D45" s="85"/>
      <c r="E45" s="86"/>
      <c r="F45" s="85"/>
    </row>
    <row r="46" ht="18.75" spans="1:6">
      <c r="A46" s="85"/>
      <c r="B46" s="85"/>
      <c r="C46" s="85"/>
      <c r="D46" s="85"/>
      <c r="E46" s="86"/>
      <c r="F46" s="85"/>
    </row>
    <row r="47" ht="18.75" spans="1:6">
      <c r="A47" s="85"/>
      <c r="B47" s="85"/>
      <c r="C47" s="85"/>
      <c r="D47" s="85"/>
      <c r="E47" s="86"/>
      <c r="F47" s="85"/>
    </row>
    <row r="48" ht="18.75" spans="1:6">
      <c r="A48" s="85"/>
      <c r="B48" s="85"/>
      <c r="C48" s="85"/>
      <c r="D48" s="85"/>
      <c r="E48" s="86"/>
      <c r="F48" s="85"/>
    </row>
    <row r="49" ht="18.75" spans="1:6">
      <c r="A49" s="85"/>
      <c r="B49" s="85"/>
      <c r="C49" s="85"/>
      <c r="D49" s="85"/>
      <c r="E49" s="86"/>
      <c r="F49" s="85"/>
    </row>
    <row r="50" ht="18.75" spans="1:6">
      <c r="A50" s="85"/>
      <c r="B50" s="85"/>
      <c r="C50" s="85"/>
      <c r="D50" s="85"/>
      <c r="E50" s="86"/>
      <c r="F50" s="85"/>
    </row>
    <row r="51" ht="18.75" spans="1:6">
      <c r="A51" s="85"/>
      <c r="B51" s="85"/>
      <c r="C51" s="85"/>
      <c r="D51" s="85"/>
      <c r="E51" s="86"/>
      <c r="F51" s="85"/>
    </row>
    <row r="52" ht="18.75" spans="1:6">
      <c r="A52" s="85"/>
      <c r="B52" s="85"/>
      <c r="C52" s="85"/>
      <c r="D52" s="85"/>
      <c r="E52" s="86"/>
      <c r="F52" s="85"/>
    </row>
    <row r="53" ht="18.75" spans="1:6">
      <c r="A53" s="85"/>
      <c r="B53" s="85"/>
      <c r="C53" s="85"/>
      <c r="D53" s="85"/>
      <c r="E53" s="86"/>
      <c r="F53" s="85"/>
    </row>
    <row r="54" ht="18.75" spans="1:6">
      <c r="A54" s="85"/>
      <c r="B54" s="85"/>
      <c r="C54" s="85"/>
      <c r="D54" s="85"/>
      <c r="E54" s="86"/>
      <c r="F54" s="85"/>
    </row>
    <row r="55" ht="18.75" spans="1:6">
      <c r="A55" s="85"/>
      <c r="B55" s="85"/>
      <c r="C55" s="85"/>
      <c r="D55" s="85"/>
      <c r="E55" s="86"/>
      <c r="F55" s="85"/>
    </row>
    <row r="56" ht="18.75" spans="1:6">
      <c r="A56" s="85"/>
      <c r="B56" s="85"/>
      <c r="C56" s="85"/>
      <c r="D56" s="85"/>
      <c r="E56" s="86"/>
      <c r="F56" s="85"/>
    </row>
    <row r="57" ht="18.75" spans="1:6">
      <c r="A57" s="85"/>
      <c r="B57" s="85"/>
      <c r="C57" s="85"/>
      <c r="D57" s="85"/>
      <c r="E57" s="86"/>
      <c r="F57" s="85"/>
    </row>
    <row r="58" ht="18.75" spans="1:6">
      <c r="A58" s="85"/>
      <c r="B58" s="85"/>
      <c r="C58" s="85"/>
      <c r="D58" s="85"/>
      <c r="E58" s="86"/>
      <c r="F58" s="85"/>
    </row>
    <row r="59" ht="18.75" spans="1:6">
      <c r="A59" s="85"/>
      <c r="B59" s="85"/>
      <c r="C59" s="85"/>
      <c r="D59" s="85"/>
      <c r="E59" s="86"/>
      <c r="F59" s="85"/>
    </row>
    <row r="60" ht="18.75" spans="1:6">
      <c r="A60" s="85"/>
      <c r="B60" s="85"/>
      <c r="C60" s="85"/>
      <c r="D60" s="85"/>
      <c r="E60" s="86"/>
      <c r="F60" s="85"/>
    </row>
    <row r="61" ht="18.75" spans="1:6">
      <c r="A61" s="85"/>
      <c r="B61" s="85"/>
      <c r="C61" s="85"/>
      <c r="D61" s="85"/>
      <c r="E61" s="86"/>
      <c r="F61" s="85"/>
    </row>
    <row r="62" ht="18.75" spans="1:6">
      <c r="A62" s="85"/>
      <c r="B62" s="85"/>
      <c r="C62" s="85"/>
      <c r="D62" s="85"/>
      <c r="E62" s="86"/>
      <c r="F62" s="85"/>
    </row>
    <row r="63" ht="18.75" spans="1:6">
      <c r="A63" s="85"/>
      <c r="B63" s="85"/>
      <c r="C63" s="85"/>
      <c r="D63" s="85"/>
      <c r="E63" s="86"/>
      <c r="F63" s="85"/>
    </row>
    <row r="64" ht="18.75" spans="1:6">
      <c r="A64" s="85"/>
      <c r="B64" s="85"/>
      <c r="C64" s="85"/>
      <c r="D64" s="85"/>
      <c r="E64" s="86"/>
      <c r="F64" s="85"/>
    </row>
    <row r="65" ht="18.75" spans="1:6">
      <c r="A65" s="85"/>
      <c r="B65" s="85"/>
      <c r="C65" s="85"/>
      <c r="D65" s="85"/>
      <c r="E65" s="86"/>
      <c r="F65" s="85"/>
    </row>
    <row r="66" ht="18.75" spans="1:6">
      <c r="A66" s="85"/>
      <c r="B66" s="85"/>
      <c r="C66" s="85"/>
      <c r="D66" s="85"/>
      <c r="E66" s="86"/>
      <c r="F66" s="85"/>
    </row>
    <row r="67" ht="18.75" spans="1:6">
      <c r="A67" s="85"/>
      <c r="B67" s="85"/>
      <c r="C67" s="85"/>
      <c r="D67" s="85"/>
      <c r="E67" s="86"/>
      <c r="F67" s="85"/>
    </row>
    <row r="68" ht="18.75" spans="1:6">
      <c r="A68" s="85"/>
      <c r="B68" s="85"/>
      <c r="C68" s="85"/>
      <c r="D68" s="85"/>
      <c r="E68" s="86"/>
      <c r="F68" s="85"/>
    </row>
    <row r="69" ht="18.75" spans="1:6">
      <c r="A69" s="85"/>
      <c r="B69" s="85"/>
      <c r="C69" s="85"/>
      <c r="D69" s="85"/>
      <c r="E69" s="86"/>
      <c r="F69" s="85"/>
    </row>
    <row r="70" ht="18.75" spans="1:6">
      <c r="A70" s="85"/>
      <c r="B70" s="85"/>
      <c r="C70" s="85"/>
      <c r="D70" s="85"/>
      <c r="E70" s="86"/>
      <c r="F70" s="85"/>
    </row>
    <row r="71" ht="18.75" spans="1:6">
      <c r="A71" s="85"/>
      <c r="B71" s="85"/>
      <c r="C71" s="85"/>
      <c r="D71" s="85"/>
      <c r="E71" s="86"/>
      <c r="F71" s="85"/>
    </row>
    <row r="72" ht="18.75" spans="1:6">
      <c r="A72" s="85"/>
      <c r="B72" s="85"/>
      <c r="C72" s="85"/>
      <c r="D72" s="85"/>
      <c r="E72" s="86"/>
      <c r="F72" s="85"/>
    </row>
    <row r="73" ht="18.75" spans="1:6">
      <c r="A73" s="85"/>
      <c r="B73" s="85"/>
      <c r="C73" s="85"/>
      <c r="D73" s="85"/>
      <c r="E73" s="86"/>
      <c r="F73" s="85"/>
    </row>
    <row r="74" ht="18.75" spans="1:6">
      <c r="A74" s="85"/>
      <c r="B74" s="85"/>
      <c r="C74" s="85"/>
      <c r="D74" s="85"/>
      <c r="E74" s="86"/>
      <c r="F74" s="85"/>
    </row>
    <row r="75" ht="18.75" spans="1:6">
      <c r="A75" s="85"/>
      <c r="B75" s="85"/>
      <c r="C75" s="85"/>
      <c r="D75" s="85"/>
      <c r="E75" s="86"/>
      <c r="F75" s="85"/>
    </row>
    <row r="76" ht="18.75" spans="1:6">
      <c r="A76" s="85"/>
      <c r="B76" s="85"/>
      <c r="C76" s="85"/>
      <c r="D76" s="85"/>
      <c r="E76" s="86"/>
      <c r="F76" s="85"/>
    </row>
    <row r="77" ht="18.75" spans="1:6">
      <c r="A77" s="85"/>
      <c r="B77" s="85"/>
      <c r="C77" s="85"/>
      <c r="D77" s="85"/>
      <c r="E77" s="86"/>
      <c r="F77" s="85"/>
    </row>
    <row r="78" ht="18.75" spans="1:6">
      <c r="A78" s="85"/>
      <c r="B78" s="85"/>
      <c r="C78" s="85"/>
      <c r="D78" s="85"/>
      <c r="E78" s="86"/>
      <c r="F78" s="85"/>
    </row>
    <row r="79" ht="18.75" spans="1:6">
      <c r="A79" s="85"/>
      <c r="B79" s="85"/>
      <c r="C79" s="85"/>
      <c r="D79" s="85"/>
      <c r="E79" s="86"/>
      <c r="F79" s="85"/>
    </row>
    <row r="80" ht="18.75" spans="1:6">
      <c r="A80" s="85"/>
      <c r="B80" s="85"/>
      <c r="C80" s="85"/>
      <c r="D80" s="85"/>
      <c r="E80" s="86"/>
      <c r="F80" s="85"/>
    </row>
    <row r="81" ht="18.75" spans="1:6">
      <c r="A81" s="85"/>
      <c r="B81" s="85"/>
      <c r="C81" s="85"/>
      <c r="D81" s="85"/>
      <c r="E81" s="86"/>
      <c r="F81" s="85"/>
    </row>
    <row r="82" ht="18.75" spans="1:6">
      <c r="A82" s="85"/>
      <c r="B82" s="85"/>
      <c r="C82" s="85"/>
      <c r="D82" s="85"/>
      <c r="E82" s="86"/>
      <c r="F82" s="85"/>
    </row>
    <row r="83" ht="18.75" spans="1:6">
      <c r="A83" s="85"/>
      <c r="B83" s="85"/>
      <c r="C83" s="85"/>
      <c r="D83" s="85"/>
      <c r="E83" s="86"/>
      <c r="F83" s="85"/>
    </row>
    <row r="84" ht="18.75" spans="1:6">
      <c r="A84" s="85"/>
      <c r="B84" s="85"/>
      <c r="C84" s="85"/>
      <c r="D84" s="85"/>
      <c r="E84" s="86"/>
      <c r="F84" s="85"/>
    </row>
    <row r="85" ht="18.75" spans="1:6">
      <c r="A85" s="85"/>
      <c r="B85" s="85"/>
      <c r="C85" s="85"/>
      <c r="D85" s="85"/>
      <c r="E85" s="86"/>
      <c r="F85" s="85"/>
    </row>
    <row r="86" ht="18.75" spans="1:6">
      <c r="A86" s="85"/>
      <c r="B86" s="85"/>
      <c r="C86" s="85"/>
      <c r="D86" s="85"/>
      <c r="E86" s="86"/>
      <c r="F86" s="85"/>
    </row>
    <row r="87" ht="18.75" spans="1:6">
      <c r="A87" s="85"/>
      <c r="B87" s="85"/>
      <c r="C87" s="85"/>
      <c r="D87" s="85"/>
      <c r="E87" s="86"/>
      <c r="F87" s="85"/>
    </row>
    <row r="88" ht="18.75" spans="1:6">
      <c r="A88" s="85"/>
      <c r="B88" s="85"/>
      <c r="C88" s="85"/>
      <c r="D88" s="85"/>
      <c r="E88" s="86"/>
      <c r="F88" s="85"/>
    </row>
    <row r="89" ht="18.75" spans="1:6">
      <c r="A89" s="85"/>
      <c r="B89" s="85"/>
      <c r="C89" s="85"/>
      <c r="D89" s="85"/>
      <c r="E89" s="86"/>
      <c r="F89" s="85"/>
    </row>
    <row r="90" ht="18.75" spans="1:6">
      <c r="A90" s="85"/>
      <c r="B90" s="85"/>
      <c r="C90" s="85"/>
      <c r="D90" s="85"/>
      <c r="E90" s="86"/>
      <c r="F90" s="85"/>
    </row>
    <row r="91" ht="18.75" spans="1:6">
      <c r="A91" s="85"/>
      <c r="B91" s="85"/>
      <c r="C91" s="85"/>
      <c r="D91" s="85"/>
      <c r="E91" s="86"/>
      <c r="F91" s="85"/>
    </row>
    <row r="92" ht="18.75" spans="1:6">
      <c r="A92" s="85"/>
      <c r="B92" s="85"/>
      <c r="C92" s="85"/>
      <c r="D92" s="85"/>
      <c r="E92" s="86"/>
      <c r="F92" s="85"/>
    </row>
    <row r="93" ht="18.75" spans="1:6">
      <c r="A93" s="85"/>
      <c r="B93" s="85"/>
      <c r="C93" s="85"/>
      <c r="D93" s="85"/>
      <c r="E93" s="86"/>
      <c r="F93" s="85"/>
    </row>
    <row r="94" ht="18.75" spans="1:6">
      <c r="A94" s="85"/>
      <c r="B94" s="85"/>
      <c r="C94" s="85"/>
      <c r="D94" s="85"/>
      <c r="E94" s="86"/>
      <c r="F94" s="85"/>
    </row>
    <row r="95" ht="18.75" spans="1:6">
      <c r="A95" s="85"/>
      <c r="B95" s="85"/>
      <c r="C95" s="85"/>
      <c r="D95" s="85"/>
      <c r="E95" s="86"/>
      <c r="F95" s="85"/>
    </row>
    <row r="96" ht="18.75" spans="1:6">
      <c r="A96" s="85"/>
      <c r="B96" s="85"/>
      <c r="C96" s="85"/>
      <c r="D96" s="85"/>
      <c r="E96" s="86"/>
      <c r="F96" s="85"/>
    </row>
    <row r="97" ht="18.75" spans="1:6">
      <c r="A97" s="85"/>
      <c r="B97" s="85"/>
      <c r="C97" s="85"/>
      <c r="D97" s="85"/>
      <c r="E97" s="86"/>
      <c r="F97" s="85"/>
    </row>
    <row r="98" ht="18.75" spans="1:6">
      <c r="A98" s="85"/>
      <c r="B98" s="85"/>
      <c r="C98" s="85"/>
      <c r="D98" s="85"/>
      <c r="E98" s="86"/>
      <c r="F98" s="85"/>
    </row>
    <row r="99" ht="18.75" spans="1:6">
      <c r="A99" s="85"/>
      <c r="B99" s="85"/>
      <c r="C99" s="85"/>
      <c r="D99" s="85"/>
      <c r="E99" s="86"/>
      <c r="F99" s="85"/>
    </row>
    <row r="100" ht="18.75" spans="1:6">
      <c r="A100" s="85"/>
      <c r="B100" s="85"/>
      <c r="C100" s="85"/>
      <c r="D100" s="85"/>
      <c r="E100" s="86"/>
      <c r="F100" s="85"/>
    </row>
    <row r="101" ht="18.75" spans="1:6">
      <c r="A101" s="85"/>
      <c r="B101" s="85"/>
      <c r="C101" s="85"/>
      <c r="D101" s="85"/>
      <c r="E101" s="86"/>
      <c r="F101" s="85"/>
    </row>
    <row r="102" ht="18.75" spans="1:6">
      <c r="A102" s="85"/>
      <c r="B102" s="85"/>
      <c r="C102" s="85"/>
      <c r="D102" s="85"/>
      <c r="E102" s="86"/>
      <c r="F102" s="85"/>
    </row>
    <row r="103" ht="18.75" spans="1:6">
      <c r="A103" s="85"/>
      <c r="B103" s="85"/>
      <c r="C103" s="85"/>
      <c r="D103" s="85"/>
      <c r="E103" s="86"/>
      <c r="F103" s="85"/>
    </row>
    <row r="104" ht="18.75" spans="1:6">
      <c r="A104" s="85"/>
      <c r="B104" s="85"/>
      <c r="C104" s="85"/>
      <c r="D104" s="85"/>
      <c r="E104" s="86"/>
      <c r="F104" s="85"/>
    </row>
    <row r="105" ht="18.75" spans="1:6">
      <c r="A105" s="85"/>
      <c r="B105" s="85"/>
      <c r="C105" s="85"/>
      <c r="D105" s="85"/>
      <c r="E105" s="86"/>
      <c r="F105" s="85"/>
    </row>
    <row r="106" ht="18.75" spans="1:6">
      <c r="A106" s="85"/>
      <c r="B106" s="85"/>
      <c r="C106" s="85"/>
      <c r="D106" s="85"/>
      <c r="E106" s="86"/>
      <c r="F106" s="85"/>
    </row>
    <row r="107" ht="18.75" spans="1:6">
      <c r="A107" s="85"/>
      <c r="B107" s="85"/>
      <c r="C107" s="85"/>
      <c r="D107" s="85"/>
      <c r="E107" s="86"/>
      <c r="F107" s="85"/>
    </row>
    <row r="108" ht="18.75" spans="1:6">
      <c r="A108" s="85"/>
      <c r="B108" s="85"/>
      <c r="C108" s="85"/>
      <c r="D108" s="85"/>
      <c r="E108" s="86"/>
      <c r="F108" s="85"/>
    </row>
    <row r="109" ht="18.75" spans="1:6">
      <c r="A109" s="85"/>
      <c r="B109" s="85"/>
      <c r="C109" s="85"/>
      <c r="D109" s="85"/>
      <c r="E109" s="86"/>
      <c r="F109" s="85"/>
    </row>
    <row r="110" ht="18.75" spans="1:6">
      <c r="A110" s="85"/>
      <c r="B110" s="85"/>
      <c r="C110" s="85"/>
      <c r="D110" s="85"/>
      <c r="E110" s="86"/>
      <c r="F110" s="85"/>
    </row>
    <row r="111" ht="18.75" spans="1:6">
      <c r="A111" s="85"/>
      <c r="B111" s="85"/>
      <c r="C111" s="85"/>
      <c r="D111" s="85"/>
      <c r="E111" s="86"/>
      <c r="F111" s="85"/>
    </row>
    <row r="112" ht="18.75" spans="1:6">
      <c r="A112" s="85"/>
      <c r="B112" s="85"/>
      <c r="C112" s="85"/>
      <c r="D112" s="85"/>
      <c r="E112" s="86"/>
      <c r="F112" s="85"/>
    </row>
    <row r="113" ht="18.75" spans="1:6">
      <c r="A113" s="85"/>
      <c r="B113" s="85"/>
      <c r="C113" s="85"/>
      <c r="D113" s="85"/>
      <c r="E113" s="86"/>
      <c r="F113" s="85"/>
    </row>
    <row r="114" ht="18.75" spans="1:6">
      <c r="A114" s="85"/>
      <c r="B114" s="85"/>
      <c r="C114" s="85"/>
      <c r="D114" s="85"/>
      <c r="E114" s="86"/>
      <c r="F114" s="85"/>
    </row>
    <row r="115" ht="18.75" spans="1:6">
      <c r="A115" s="85"/>
      <c r="B115" s="85"/>
      <c r="C115" s="85"/>
      <c r="D115" s="85"/>
      <c r="E115" s="86"/>
      <c r="F115" s="85"/>
    </row>
    <row r="116" ht="18.75" spans="1:6">
      <c r="A116" s="85"/>
      <c r="B116" s="85"/>
      <c r="C116" s="85"/>
      <c r="D116" s="85"/>
      <c r="E116" s="86"/>
      <c r="F116" s="85"/>
    </row>
    <row r="117" ht="18.75" spans="1:6">
      <c r="A117" s="85"/>
      <c r="B117" s="85"/>
      <c r="C117" s="85"/>
      <c r="D117" s="85"/>
      <c r="E117" s="86"/>
      <c r="F117" s="85"/>
    </row>
    <row r="118" ht="18.75" spans="1:6">
      <c r="A118" s="85"/>
      <c r="B118" s="85"/>
      <c r="C118" s="85"/>
      <c r="D118" s="85"/>
      <c r="E118" s="86"/>
      <c r="F118" s="85"/>
    </row>
    <row r="119" ht="18.75" spans="1:6">
      <c r="A119" s="85"/>
      <c r="B119" s="85"/>
      <c r="C119" s="85"/>
      <c r="D119" s="85"/>
      <c r="E119" s="86"/>
      <c r="F119" s="85"/>
    </row>
    <row r="120" ht="18.75" spans="1:6">
      <c r="A120" s="85"/>
      <c r="B120" s="85"/>
      <c r="C120" s="85"/>
      <c r="D120" s="85"/>
      <c r="E120" s="86"/>
      <c r="F120" s="85"/>
    </row>
    <row r="121" ht="18.75" spans="1:6">
      <c r="A121" s="85"/>
      <c r="B121" s="85"/>
      <c r="C121" s="85"/>
      <c r="D121" s="85"/>
      <c r="E121" s="86"/>
      <c r="F121" s="85"/>
    </row>
    <row r="122" ht="18.75" spans="1:6">
      <c r="A122" s="85"/>
      <c r="B122" s="85"/>
      <c r="C122" s="85"/>
      <c r="D122" s="85"/>
      <c r="E122" s="86"/>
      <c r="F122" s="85"/>
    </row>
    <row r="123" ht="18.75" spans="1:6">
      <c r="A123" s="85"/>
      <c r="B123" s="85"/>
      <c r="C123" s="85"/>
      <c r="D123" s="85"/>
      <c r="E123" s="86"/>
      <c r="F123" s="85"/>
    </row>
    <row r="124" ht="18.75" spans="1:6">
      <c r="A124" s="85"/>
      <c r="B124" s="85"/>
      <c r="C124" s="85"/>
      <c r="D124" s="85"/>
      <c r="E124" s="86"/>
      <c r="F124" s="85"/>
    </row>
    <row r="125" ht="18.75" spans="1:6">
      <c r="A125" s="85"/>
      <c r="B125" s="85"/>
      <c r="C125" s="85"/>
      <c r="D125" s="85"/>
      <c r="E125" s="86"/>
      <c r="F125" s="85"/>
    </row>
    <row r="126" ht="18.75" spans="1:6">
      <c r="A126" s="85"/>
      <c r="B126" s="85"/>
      <c r="C126" s="85"/>
      <c r="D126" s="85"/>
      <c r="E126" s="86"/>
      <c r="F126" s="85"/>
    </row>
    <row r="127" ht="18.75" spans="1:6">
      <c r="A127" s="85"/>
      <c r="B127" s="85"/>
      <c r="C127" s="85"/>
      <c r="D127" s="85"/>
      <c r="E127" s="86"/>
      <c r="F127" s="85"/>
    </row>
    <row r="128" ht="18.75" spans="1:6">
      <c r="A128" s="85"/>
      <c r="B128" s="85"/>
      <c r="C128" s="85"/>
      <c r="D128" s="85"/>
      <c r="E128" s="86"/>
      <c r="F128" s="85"/>
    </row>
    <row r="129" ht="18.75" spans="1:6">
      <c r="A129" s="85"/>
      <c r="B129" s="85"/>
      <c r="C129" s="85"/>
      <c r="D129" s="85"/>
      <c r="E129" s="86"/>
      <c r="F129" s="85"/>
    </row>
    <row r="130" ht="18.75" spans="1:6">
      <c r="A130" s="85"/>
      <c r="B130" s="85"/>
      <c r="C130" s="85"/>
      <c r="D130" s="85"/>
      <c r="E130" s="86"/>
      <c r="F130" s="85"/>
    </row>
    <row r="131" ht="18.75" spans="1:6">
      <c r="A131" s="85"/>
      <c r="B131" s="85"/>
      <c r="C131" s="85"/>
      <c r="D131" s="85"/>
      <c r="E131" s="86"/>
      <c r="F131" s="85"/>
    </row>
    <row r="132" ht="18.75" spans="1:6">
      <c r="A132" s="85"/>
      <c r="B132" s="85"/>
      <c r="C132" s="85"/>
      <c r="D132" s="85"/>
      <c r="E132" s="86"/>
      <c r="F132" s="85"/>
    </row>
    <row r="133" ht="18.75" spans="1:6">
      <c r="A133" s="85"/>
      <c r="B133" s="85"/>
      <c r="C133" s="85"/>
      <c r="D133" s="85"/>
      <c r="E133" s="86"/>
      <c r="F133" s="85"/>
    </row>
    <row r="134" ht="18.75" spans="1:6">
      <c r="A134" s="85"/>
      <c r="B134" s="85"/>
      <c r="C134" s="85"/>
      <c r="D134" s="85"/>
      <c r="E134" s="86"/>
      <c r="F134" s="85"/>
    </row>
    <row r="135" ht="18.75" spans="1:6">
      <c r="A135" s="85"/>
      <c r="B135" s="85"/>
      <c r="C135" s="85"/>
      <c r="D135" s="85"/>
      <c r="E135" s="86"/>
      <c r="F135" s="85"/>
    </row>
    <row r="136" ht="18.75" spans="1:6">
      <c r="A136" s="85"/>
      <c r="B136" s="85"/>
      <c r="C136" s="85"/>
      <c r="D136" s="85"/>
      <c r="E136" s="86"/>
      <c r="F136" s="85"/>
    </row>
    <row r="137" ht="18.75" spans="1:6">
      <c r="A137" s="85"/>
      <c r="B137" s="85"/>
      <c r="C137" s="85"/>
      <c r="D137" s="85"/>
      <c r="E137" s="86"/>
      <c r="F137" s="85"/>
    </row>
    <row r="138" ht="18.75" spans="1:6">
      <c r="A138" s="85"/>
      <c r="B138" s="85"/>
      <c r="C138" s="85"/>
      <c r="D138" s="85"/>
      <c r="E138" s="86"/>
      <c r="F138" s="85"/>
    </row>
    <row r="139" ht="18.75" spans="1:6">
      <c r="A139" s="85"/>
      <c r="B139" s="85"/>
      <c r="C139" s="85"/>
      <c r="D139" s="85"/>
      <c r="E139" s="86"/>
      <c r="F139" s="85"/>
    </row>
    <row r="140" ht="18.75" spans="1:6">
      <c r="A140" s="85"/>
      <c r="B140" s="85"/>
      <c r="C140" s="85"/>
      <c r="D140" s="85"/>
      <c r="E140" s="86"/>
      <c r="F140" s="85"/>
    </row>
    <row r="141" ht="18.75" spans="1:6">
      <c r="A141" s="85"/>
      <c r="B141" s="85"/>
      <c r="C141" s="85"/>
      <c r="D141" s="85"/>
      <c r="E141" s="86"/>
      <c r="F141" s="85"/>
    </row>
    <row r="142" ht="18.75" spans="1:6">
      <c r="A142" s="85"/>
      <c r="B142" s="85"/>
      <c r="C142" s="85"/>
      <c r="D142" s="85"/>
      <c r="E142" s="86"/>
      <c r="F142" s="85"/>
    </row>
    <row r="143" ht="18.75" spans="1:6">
      <c r="A143" s="85"/>
      <c r="B143" s="85"/>
      <c r="C143" s="85"/>
      <c r="D143" s="85"/>
      <c r="E143" s="86"/>
      <c r="F143" s="85"/>
    </row>
    <row r="144" ht="18.75" spans="1:6">
      <c r="A144" s="85"/>
      <c r="B144" s="85"/>
      <c r="C144" s="85"/>
      <c r="D144" s="85"/>
      <c r="E144" s="86"/>
      <c r="F144" s="85"/>
    </row>
    <row r="145" ht="18.75" spans="1:6">
      <c r="A145" s="85"/>
      <c r="B145" s="85"/>
      <c r="C145" s="85"/>
      <c r="D145" s="85"/>
      <c r="E145" s="86"/>
      <c r="F145" s="85"/>
    </row>
    <row r="146" ht="18.75" spans="1:6">
      <c r="A146" s="85"/>
      <c r="B146" s="85"/>
      <c r="C146" s="85"/>
      <c r="D146" s="85"/>
      <c r="E146" s="86"/>
      <c r="F146" s="85"/>
    </row>
    <row r="147" ht="18.75" spans="1:6">
      <c r="A147" s="85"/>
      <c r="B147" s="85"/>
      <c r="C147" s="85"/>
      <c r="D147" s="85"/>
      <c r="E147" s="86"/>
      <c r="F147" s="85"/>
    </row>
    <row r="148" ht="18.75" spans="1:6">
      <c r="A148" s="85"/>
      <c r="B148" s="85"/>
      <c r="C148" s="85"/>
      <c r="D148" s="85"/>
      <c r="E148" s="86"/>
      <c r="F148" s="85"/>
    </row>
    <row r="149" ht="18.75" spans="1:6">
      <c r="A149" s="85"/>
      <c r="B149" s="85"/>
      <c r="C149" s="85"/>
      <c r="D149" s="85"/>
      <c r="E149" s="86"/>
      <c r="F149" s="85"/>
    </row>
    <row r="150" ht="18.75" spans="1:6">
      <c r="A150" s="85"/>
      <c r="B150" s="85"/>
      <c r="C150" s="85"/>
      <c r="D150" s="85"/>
      <c r="E150" s="86"/>
      <c r="F150" s="85"/>
    </row>
    <row r="151" ht="18.75" spans="1:6">
      <c r="A151" s="85"/>
      <c r="B151" s="85"/>
      <c r="C151" s="85"/>
      <c r="D151" s="85"/>
      <c r="E151" s="86"/>
      <c r="F151" s="85"/>
    </row>
    <row r="152" ht="18.75" spans="1:6">
      <c r="A152" s="85"/>
      <c r="B152" s="85"/>
      <c r="C152" s="85"/>
      <c r="D152" s="85"/>
      <c r="E152" s="86"/>
      <c r="F152" s="85"/>
    </row>
    <row r="153" ht="18.75" spans="1:6">
      <c r="A153" s="85"/>
      <c r="B153" s="85"/>
      <c r="C153" s="85"/>
      <c r="D153" s="85"/>
      <c r="E153" s="86"/>
      <c r="F153" s="85"/>
    </row>
    <row r="154" ht="18.75" spans="1:6">
      <c r="A154" s="85"/>
      <c r="B154" s="85"/>
      <c r="C154" s="85"/>
      <c r="D154" s="85"/>
      <c r="E154" s="86"/>
      <c r="F154" s="85"/>
    </row>
    <row r="155" ht="18.75" spans="1:6">
      <c r="A155" s="85"/>
      <c r="B155" s="85"/>
      <c r="C155" s="85"/>
      <c r="D155" s="85"/>
      <c r="E155" s="86"/>
      <c r="F155" s="85"/>
    </row>
    <row r="156" ht="18.75" spans="1:6">
      <c r="A156" s="85"/>
      <c r="B156" s="85"/>
      <c r="C156" s="85"/>
      <c r="D156" s="85"/>
      <c r="E156" s="86"/>
      <c r="F156" s="85"/>
    </row>
    <row r="157" ht="18.75" spans="1:6">
      <c r="A157" s="85"/>
      <c r="B157" s="85"/>
      <c r="C157" s="85"/>
      <c r="D157" s="85"/>
      <c r="E157" s="86"/>
      <c r="F157" s="85"/>
    </row>
    <row r="158" ht="18.75" spans="1:6">
      <c r="A158" s="85"/>
      <c r="B158" s="85"/>
      <c r="C158" s="85"/>
      <c r="D158" s="85"/>
      <c r="E158" s="86"/>
      <c r="F158" s="85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  <row r="200" ht="18.75" spans="1:6">
      <c r="A200" s="85"/>
      <c r="B200" s="85"/>
      <c r="C200" s="85"/>
      <c r="D200" s="85"/>
      <c r="E200" s="86"/>
      <c r="F200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0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7.125" style="71" customWidth="1"/>
    <col min="9" max="9" width="19.75" style="71" customWidth="1"/>
    <col min="10" max="16384" width="9" style="71"/>
  </cols>
  <sheetData>
    <row r="1" ht="36.75" customHeight="1" spans="1:9">
      <c r="A1" s="73" t="s">
        <v>176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SUM(D3:D500)</f>
        <v>2530</v>
      </c>
      <c r="I2" s="80">
        <f>COUNTIF(分析总表!B4:B189,"库存")</f>
        <v>31</v>
      </c>
    </row>
    <row r="3" s="71" customFormat="1" ht="30" customHeight="1" spans="1:6">
      <c r="A3" s="78">
        <v>1</v>
      </c>
      <c r="B3" s="81" t="str" cm="1">
        <f t="array" ref="B3:F66">_xlfn._xlws.SORT(_xlfn._xlws.FILTER(分析总表!C3:G672,分析总表!B3:B672=LEFT(A1,2)))</f>
        <v>大红薯</v>
      </c>
      <c r="C3" s="81" t="str">
        <v>斤</v>
      </c>
      <c r="D3" s="82">
        <v>3</v>
      </c>
      <c r="E3" s="83" t="str">
        <v>三</v>
      </c>
      <c r="F3" s="78" t="str">
        <v>大正食堂</v>
      </c>
    </row>
    <row r="4" s="71" customFormat="1" ht="30" customHeight="1" spans="1:6">
      <c r="A4" s="78">
        <v>2</v>
      </c>
      <c r="B4" s="81" t="str">
        <v>大红薯</v>
      </c>
      <c r="C4" s="81" t="str">
        <v>斤</v>
      </c>
      <c r="D4" s="82">
        <v>35</v>
      </c>
      <c r="E4" s="83">
        <v>0</v>
      </c>
      <c r="F4" s="78" t="str">
        <v>机关食堂</v>
      </c>
    </row>
    <row r="5" s="71" customFormat="1" ht="30" customHeight="1" spans="1:6">
      <c r="A5" s="78">
        <v>3</v>
      </c>
      <c r="B5" s="81" t="str">
        <v>大紫薯</v>
      </c>
      <c r="C5" s="81" t="str">
        <v>斤</v>
      </c>
      <c r="D5" s="82">
        <v>10</v>
      </c>
      <c r="E5" s="83">
        <v>0</v>
      </c>
      <c r="F5" s="78" t="str">
        <v>奇峰西区食堂一大队</v>
      </c>
    </row>
    <row r="6" s="71" customFormat="1" ht="30" customHeight="1" spans="1:6">
      <c r="A6" s="78">
        <v>4</v>
      </c>
      <c r="B6" s="81" t="str">
        <v>冬瓜</v>
      </c>
      <c r="C6" s="81" t="str">
        <v>斤</v>
      </c>
      <c r="D6" s="82">
        <v>45</v>
      </c>
      <c r="E6" s="83">
        <v>0</v>
      </c>
      <c r="F6" s="78" t="str">
        <v>大正学员五大队</v>
      </c>
    </row>
    <row r="7" s="71" customFormat="1" ht="30" customHeight="1" spans="1:6">
      <c r="A7" s="78">
        <v>5</v>
      </c>
      <c r="B7" s="81" t="str">
        <v>冬瓜</v>
      </c>
      <c r="C7" s="81" t="str">
        <v>斤</v>
      </c>
      <c r="D7" s="82">
        <v>172</v>
      </c>
      <c r="E7" s="83">
        <v>0</v>
      </c>
      <c r="F7" s="78" t="str">
        <v>大正食堂</v>
      </c>
    </row>
    <row r="8" s="71" customFormat="1" ht="30" customHeight="1" spans="1:6">
      <c r="A8" s="78">
        <v>6</v>
      </c>
      <c r="B8" s="81" t="str">
        <v>冬瓜</v>
      </c>
      <c r="C8" s="81" t="str">
        <v>斤</v>
      </c>
      <c r="D8" s="82">
        <v>40</v>
      </c>
      <c r="E8" s="83">
        <v>0</v>
      </c>
      <c r="F8" s="78" t="str">
        <v>象山学员一大队</v>
      </c>
    </row>
    <row r="9" s="71" customFormat="1" ht="30" customHeight="1" spans="1:6">
      <c r="A9" s="78">
        <v>7</v>
      </c>
      <c r="B9" s="81" t="str">
        <v>冬瓜</v>
      </c>
      <c r="C9" s="81" t="str">
        <v>斤</v>
      </c>
      <c r="D9" s="82">
        <v>45</v>
      </c>
      <c r="E9" s="83">
        <v>0</v>
      </c>
      <c r="F9" s="78" t="str">
        <v>机关食堂</v>
      </c>
    </row>
    <row r="10" s="71" customFormat="1" ht="30" customHeight="1" spans="1:6">
      <c r="A10" s="78">
        <v>8</v>
      </c>
      <c r="B10" s="81" t="str">
        <v>冬瓜</v>
      </c>
      <c r="C10" s="81" t="str">
        <v>斤</v>
      </c>
      <c r="D10" s="82">
        <v>50</v>
      </c>
      <c r="E10" s="83">
        <v>0</v>
      </c>
      <c r="F10" s="78" t="str">
        <v>秀峰本部</v>
      </c>
    </row>
    <row r="11" s="71" customFormat="1" ht="30" customHeight="1" spans="1:6">
      <c r="A11" s="78">
        <v>9</v>
      </c>
      <c r="B11" s="81" t="str">
        <v>海带结</v>
      </c>
      <c r="C11" s="81" t="str">
        <v>斤</v>
      </c>
      <c r="D11" s="82">
        <v>35</v>
      </c>
      <c r="E11" s="83">
        <v>0</v>
      </c>
      <c r="F11" s="78" t="str">
        <v>奇峰西区食堂一大队</v>
      </c>
    </row>
    <row r="12" s="71" customFormat="1" ht="30" customHeight="1" spans="1:6">
      <c r="A12" s="78">
        <v>10</v>
      </c>
      <c r="B12" s="81" t="str">
        <v>海带结</v>
      </c>
      <c r="C12" s="81" t="str">
        <v>斤</v>
      </c>
      <c r="D12" s="82">
        <v>10</v>
      </c>
      <c r="E12" s="83">
        <v>0</v>
      </c>
      <c r="F12" s="78" t="str">
        <v>象山学员一大队</v>
      </c>
    </row>
    <row r="13" s="71" customFormat="1" ht="30" customHeight="1" spans="1:6">
      <c r="A13" s="78">
        <v>11</v>
      </c>
      <c r="B13" s="81" t="str">
        <v>海带结</v>
      </c>
      <c r="C13" s="81" t="str">
        <v>斤</v>
      </c>
      <c r="D13" s="82">
        <v>5</v>
      </c>
      <c r="E13" s="83">
        <v>0</v>
      </c>
      <c r="F13" s="78" t="str">
        <v>机关食堂</v>
      </c>
    </row>
    <row r="14" s="71" customFormat="1" ht="30" customHeight="1" spans="1:6">
      <c r="A14" s="78">
        <v>12</v>
      </c>
      <c r="B14" s="81" t="str">
        <v>老姜</v>
      </c>
      <c r="C14" s="81" t="str">
        <v>斤</v>
      </c>
      <c r="D14" s="82">
        <v>4</v>
      </c>
      <c r="E14" s="83">
        <v>0</v>
      </c>
      <c r="F14" s="78" t="str">
        <v>象山学员六大队</v>
      </c>
    </row>
    <row r="15" s="71" customFormat="1" ht="30" customHeight="1" spans="1:6">
      <c r="A15" s="78">
        <v>13</v>
      </c>
      <c r="B15" s="81" t="str">
        <v>老姜</v>
      </c>
      <c r="C15" s="81" t="str">
        <v>斤</v>
      </c>
      <c r="D15" s="82">
        <v>2</v>
      </c>
      <c r="E15" s="83">
        <v>0</v>
      </c>
      <c r="F15" s="78" t="str">
        <v>大正学员五大队</v>
      </c>
    </row>
    <row r="16" s="71" customFormat="1" ht="30" customHeight="1" spans="1:6">
      <c r="A16" s="78">
        <v>14</v>
      </c>
      <c r="B16" s="81" t="str">
        <v>老姜</v>
      </c>
      <c r="C16" s="81" t="str">
        <v>斤</v>
      </c>
      <c r="D16" s="82">
        <v>8</v>
      </c>
      <c r="E16" s="83">
        <v>0</v>
      </c>
      <c r="F16" s="78" t="str">
        <v>大正食堂</v>
      </c>
    </row>
    <row r="17" s="71" customFormat="1" ht="30" customHeight="1" spans="1:6">
      <c r="A17" s="78">
        <v>15</v>
      </c>
      <c r="B17" s="81" t="str">
        <v>老姜</v>
      </c>
      <c r="C17" s="81" t="str">
        <v>斤</v>
      </c>
      <c r="D17" s="82">
        <v>10</v>
      </c>
      <c r="E17" s="83">
        <v>0</v>
      </c>
      <c r="F17" s="78" t="str">
        <v>奇峰东区食堂三大队</v>
      </c>
    </row>
    <row r="18" s="71" customFormat="1" ht="30" customHeight="1" spans="1:6">
      <c r="A18" s="78">
        <v>16</v>
      </c>
      <c r="B18" s="81" t="str">
        <v>老姜</v>
      </c>
      <c r="C18" s="81" t="str">
        <v>斤</v>
      </c>
      <c r="D18" s="82">
        <v>3</v>
      </c>
      <c r="E18" s="83">
        <v>0</v>
      </c>
      <c r="F18" s="78" t="str">
        <v>奇峰东区食堂四大队</v>
      </c>
    </row>
    <row r="19" s="71" customFormat="1" ht="30" customHeight="1" spans="1:6">
      <c r="A19" s="78">
        <v>17</v>
      </c>
      <c r="B19" s="81" t="str">
        <v>老姜</v>
      </c>
      <c r="C19" s="81" t="str">
        <v>斤</v>
      </c>
      <c r="D19" s="82">
        <v>2</v>
      </c>
      <c r="E19" s="83">
        <v>0</v>
      </c>
      <c r="F19" s="78" t="str">
        <v>港澳楼1</v>
      </c>
    </row>
    <row r="20" s="71" customFormat="1" ht="30" customHeight="1" spans="1:6">
      <c r="A20" s="78">
        <v>18</v>
      </c>
      <c r="B20" s="81" t="str">
        <v>老姜</v>
      </c>
      <c r="C20" s="81" t="str">
        <v>斤</v>
      </c>
      <c r="D20" s="82">
        <v>4</v>
      </c>
      <c r="E20" s="83">
        <v>0</v>
      </c>
      <c r="F20" s="78" t="str">
        <v>象山学员一大队</v>
      </c>
    </row>
    <row r="21" s="71" customFormat="1" ht="30" customHeight="1" spans="1:6">
      <c r="A21" s="78">
        <v>19</v>
      </c>
      <c r="B21" s="81" t="str">
        <v>老姜</v>
      </c>
      <c r="C21" s="81" t="str">
        <v>斤</v>
      </c>
      <c r="D21" s="82">
        <v>12</v>
      </c>
      <c r="E21" s="83">
        <v>0</v>
      </c>
      <c r="F21" s="78" t="str">
        <v>机关食堂</v>
      </c>
    </row>
    <row r="22" s="71" customFormat="1" ht="30" customHeight="1" spans="1:6">
      <c r="A22" s="78">
        <v>20</v>
      </c>
      <c r="B22" s="81" t="str">
        <v>老姜</v>
      </c>
      <c r="C22" s="81" t="str">
        <v>斤</v>
      </c>
      <c r="D22" s="82">
        <v>2</v>
      </c>
      <c r="E22" s="83">
        <v>0</v>
      </c>
      <c r="F22" s="78" t="str">
        <v>勤务营食堂</v>
      </c>
    </row>
    <row r="23" s="71" customFormat="1" ht="30" customHeight="1" spans="1:6">
      <c r="A23" s="78">
        <v>21</v>
      </c>
      <c r="B23" s="81" t="str">
        <v>老姜</v>
      </c>
      <c r="C23" s="81" t="str">
        <v>斤</v>
      </c>
      <c r="D23" s="82">
        <v>5</v>
      </c>
      <c r="E23" s="83">
        <v>0</v>
      </c>
      <c r="F23" s="78" t="str">
        <v>秀峰本部</v>
      </c>
    </row>
    <row r="24" s="71" customFormat="1" ht="30" customHeight="1" spans="1:6">
      <c r="A24" s="78">
        <v>22</v>
      </c>
      <c r="B24" s="81" t="str">
        <v>老南瓜</v>
      </c>
      <c r="C24" s="81" t="str">
        <v>斤</v>
      </c>
      <c r="D24" s="82">
        <v>25</v>
      </c>
      <c r="E24" s="83">
        <v>0</v>
      </c>
      <c r="F24" s="78" t="str">
        <v>红岭综合训练场</v>
      </c>
    </row>
    <row r="25" s="71" customFormat="1" ht="30" customHeight="1" spans="1:6">
      <c r="A25" s="78">
        <v>23</v>
      </c>
      <c r="B25" s="81" t="str">
        <v>老南瓜</v>
      </c>
      <c r="C25" s="81" t="str">
        <v>斤</v>
      </c>
      <c r="D25" s="82">
        <v>10</v>
      </c>
      <c r="E25" s="83">
        <v>0</v>
      </c>
      <c r="F25" s="78" t="str">
        <v>象山学员六大队</v>
      </c>
    </row>
    <row r="26" s="71" customFormat="1" ht="30" customHeight="1" spans="1:6">
      <c r="A26" s="78">
        <v>24</v>
      </c>
      <c r="B26" s="81" t="str">
        <v>老南瓜</v>
      </c>
      <c r="C26" s="81" t="str">
        <v>斤</v>
      </c>
      <c r="D26" s="82">
        <v>50</v>
      </c>
      <c r="E26" s="83">
        <v>0</v>
      </c>
      <c r="F26" s="78" t="str">
        <v>奇峰西区食堂一大队</v>
      </c>
    </row>
    <row r="27" s="71" customFormat="1" ht="30" customHeight="1" spans="1:6">
      <c r="A27" s="78">
        <v>25</v>
      </c>
      <c r="B27" s="81" t="str">
        <v>老南瓜</v>
      </c>
      <c r="C27" s="81" t="str">
        <v>斤</v>
      </c>
      <c r="D27" s="82">
        <v>30</v>
      </c>
      <c r="E27" s="83">
        <v>0</v>
      </c>
      <c r="F27" s="78" t="str">
        <v>机关食堂</v>
      </c>
    </row>
    <row r="28" s="71" customFormat="1" ht="30" customHeight="1" spans="1:6">
      <c r="A28" s="78">
        <v>26</v>
      </c>
      <c r="B28" s="81" t="str">
        <v>上海青</v>
      </c>
      <c r="C28" s="81" t="str">
        <v>斤</v>
      </c>
      <c r="D28" s="82">
        <v>55</v>
      </c>
      <c r="E28" s="83">
        <v>0</v>
      </c>
      <c r="F28" s="78" t="str">
        <v>红岭综合训练场</v>
      </c>
    </row>
    <row r="29" s="71" customFormat="1" ht="30" customHeight="1" spans="1:6">
      <c r="A29" s="78">
        <v>27</v>
      </c>
      <c r="B29" s="81" t="str">
        <v>上海青</v>
      </c>
      <c r="C29" s="81" t="str">
        <v>斤</v>
      </c>
      <c r="D29" s="82">
        <v>90</v>
      </c>
      <c r="E29" s="83">
        <v>0</v>
      </c>
      <c r="F29" s="78" t="str">
        <v>象山学员六大队</v>
      </c>
    </row>
    <row r="30" s="71" customFormat="1" ht="30" customHeight="1" spans="1:6">
      <c r="A30" s="78">
        <v>28</v>
      </c>
      <c r="B30" s="81" t="str">
        <v>上海青</v>
      </c>
      <c r="C30" s="81" t="str">
        <v>斤</v>
      </c>
      <c r="D30" s="82">
        <v>43</v>
      </c>
      <c r="E30" s="83">
        <v>0</v>
      </c>
      <c r="F30" s="78" t="str">
        <v>大正学员五大队</v>
      </c>
    </row>
    <row r="31" s="71" customFormat="1" ht="30" customHeight="1" spans="1:6">
      <c r="A31" s="78">
        <v>29</v>
      </c>
      <c r="B31" s="81" t="str">
        <v>上海青</v>
      </c>
      <c r="C31" s="81" t="str">
        <v>斤</v>
      </c>
      <c r="D31" s="82">
        <v>162</v>
      </c>
      <c r="E31" s="83">
        <v>0</v>
      </c>
      <c r="F31" s="78" t="str">
        <v>大正食堂</v>
      </c>
    </row>
    <row r="32" s="71" customFormat="1" ht="30" customHeight="1" spans="1:6">
      <c r="A32" s="78">
        <v>30</v>
      </c>
      <c r="B32" s="81" t="str">
        <v>上海青</v>
      </c>
      <c r="C32" s="81" t="str">
        <v>斤</v>
      </c>
      <c r="D32" s="82">
        <v>30</v>
      </c>
      <c r="E32" s="83">
        <v>0</v>
      </c>
      <c r="F32" s="78" t="str">
        <v>奇峰东区食堂三大队</v>
      </c>
    </row>
    <row r="33" s="71" customFormat="1" ht="30" customHeight="1" spans="1:6">
      <c r="A33" s="78">
        <v>31</v>
      </c>
      <c r="B33" s="81" t="str">
        <v>上海青</v>
      </c>
      <c r="C33" s="81" t="str">
        <v>斤</v>
      </c>
      <c r="D33" s="82">
        <v>10</v>
      </c>
      <c r="E33" s="83">
        <v>0</v>
      </c>
      <c r="F33" s="78" t="str">
        <v>奇峰东区食堂四大队</v>
      </c>
    </row>
    <row r="34" s="71" customFormat="1" ht="30" customHeight="1" spans="1:6">
      <c r="A34" s="78">
        <v>32</v>
      </c>
      <c r="B34" s="81" t="str">
        <v>上海青</v>
      </c>
      <c r="C34" s="81" t="str">
        <v>斤</v>
      </c>
      <c r="D34" s="82">
        <v>150</v>
      </c>
      <c r="E34" s="83">
        <v>0</v>
      </c>
      <c r="F34" s="78" t="str">
        <v>机关食堂</v>
      </c>
    </row>
    <row r="35" s="71" customFormat="1" ht="30" customHeight="1" spans="1:6">
      <c r="A35" s="78">
        <v>33</v>
      </c>
      <c r="B35" s="81" t="str">
        <v>土豆</v>
      </c>
      <c r="C35" s="81" t="str">
        <v>斤</v>
      </c>
      <c r="D35" s="82">
        <v>80</v>
      </c>
      <c r="E35" s="83">
        <v>0</v>
      </c>
      <c r="F35" s="78" t="str">
        <v>奇峰东区食堂三大队</v>
      </c>
    </row>
    <row r="36" s="71" customFormat="1" ht="30" customHeight="1" spans="1:6">
      <c r="A36" s="78">
        <v>34</v>
      </c>
      <c r="B36" s="81" t="str">
        <v>土豆</v>
      </c>
      <c r="C36" s="81" t="str">
        <v>斤</v>
      </c>
      <c r="D36" s="82">
        <v>15</v>
      </c>
      <c r="E36" s="83">
        <v>0</v>
      </c>
      <c r="F36" s="78" t="str">
        <v>奇峰东区食堂四大队</v>
      </c>
    </row>
    <row r="37" s="71" customFormat="1" ht="30" customHeight="1" spans="1:6">
      <c r="A37" s="78">
        <v>35</v>
      </c>
      <c r="B37" s="81" t="str">
        <v>土豆</v>
      </c>
      <c r="C37" s="81" t="str">
        <v>斤</v>
      </c>
      <c r="D37" s="82">
        <v>20</v>
      </c>
      <c r="E37" s="83">
        <v>0</v>
      </c>
      <c r="F37" s="78" t="str">
        <v>港澳楼1</v>
      </c>
    </row>
    <row r="38" s="71" customFormat="1" ht="30" customHeight="1" spans="1:6">
      <c r="A38" s="78">
        <v>36</v>
      </c>
      <c r="B38" s="81" t="str">
        <v>土豆</v>
      </c>
      <c r="C38" s="81" t="str">
        <v>斤</v>
      </c>
      <c r="D38" s="82">
        <v>45</v>
      </c>
      <c r="E38" s="83">
        <v>0</v>
      </c>
      <c r="F38" s="78" t="str">
        <v>奇峰西区食堂一大队</v>
      </c>
    </row>
    <row r="39" s="71" customFormat="1" ht="30" customHeight="1" spans="1:6">
      <c r="A39" s="78">
        <v>37</v>
      </c>
      <c r="B39" s="81" t="str">
        <v>土豆</v>
      </c>
      <c r="C39" s="81" t="str">
        <v>斤</v>
      </c>
      <c r="D39" s="82">
        <v>80</v>
      </c>
      <c r="E39" s="83">
        <v>0</v>
      </c>
      <c r="F39" s="78" t="str">
        <v>奇峰西区七大队</v>
      </c>
    </row>
    <row r="40" s="71" customFormat="1" ht="30" customHeight="1" spans="1:6">
      <c r="A40" s="78">
        <v>38</v>
      </c>
      <c r="B40" s="81" t="str">
        <v>土豆</v>
      </c>
      <c r="C40" s="81" t="str">
        <v>斤</v>
      </c>
      <c r="D40" s="82">
        <v>60</v>
      </c>
      <c r="E40" s="83">
        <v>0</v>
      </c>
      <c r="F40" s="78" t="str">
        <v>象山学员一大队</v>
      </c>
    </row>
    <row r="41" s="71" customFormat="1" ht="30" customHeight="1" spans="1:6">
      <c r="A41" s="78">
        <v>39</v>
      </c>
      <c r="B41" s="81" t="str">
        <v>土豆</v>
      </c>
      <c r="C41" s="81" t="str">
        <v>斤</v>
      </c>
      <c r="D41" s="82">
        <v>10</v>
      </c>
      <c r="E41" s="83">
        <v>0</v>
      </c>
      <c r="F41" s="78" t="str">
        <v>机关食堂</v>
      </c>
    </row>
    <row r="42" s="71" customFormat="1" ht="30" customHeight="1" spans="1:6">
      <c r="A42" s="78">
        <v>40</v>
      </c>
      <c r="B42" s="81" t="str">
        <v>土豆</v>
      </c>
      <c r="C42" s="81" t="str">
        <v>斤</v>
      </c>
      <c r="D42" s="82">
        <v>30</v>
      </c>
      <c r="E42" s="83">
        <v>0</v>
      </c>
      <c r="F42" s="78" t="str">
        <v>学员七大队（五通驻训）</v>
      </c>
    </row>
    <row r="43" s="71" customFormat="1" ht="30" customHeight="1" spans="1:6">
      <c r="A43" s="78">
        <v>41</v>
      </c>
      <c r="B43" s="81" t="str">
        <v>土豆</v>
      </c>
      <c r="C43" s="81" t="str">
        <v>斤</v>
      </c>
      <c r="D43" s="82">
        <v>60</v>
      </c>
      <c r="E43" s="83">
        <v>0</v>
      </c>
      <c r="F43" s="78" t="str">
        <v>秀峰本部</v>
      </c>
    </row>
    <row r="44" s="71" customFormat="1" ht="30" customHeight="1" spans="1:6">
      <c r="A44" s="78">
        <v>42</v>
      </c>
      <c r="B44" s="81" t="str">
        <v>莴笋</v>
      </c>
      <c r="C44" s="81" t="str">
        <v>斤</v>
      </c>
      <c r="D44" s="82">
        <v>80</v>
      </c>
      <c r="E44" s="83">
        <v>0</v>
      </c>
      <c r="F44" s="78" t="str">
        <v>象山学员六大队</v>
      </c>
    </row>
    <row r="45" s="71" customFormat="1" ht="30" customHeight="1" spans="1:6">
      <c r="A45" s="78">
        <v>43</v>
      </c>
      <c r="B45" s="81" t="str">
        <v>莴笋</v>
      </c>
      <c r="C45" s="81" t="str">
        <v>斤</v>
      </c>
      <c r="D45" s="82">
        <v>40</v>
      </c>
      <c r="E45" s="83">
        <v>0</v>
      </c>
      <c r="F45" s="78" t="str">
        <v>奇峰西区七大队</v>
      </c>
    </row>
    <row r="46" s="71" customFormat="1" ht="30" customHeight="1" spans="1:6">
      <c r="A46" s="78">
        <v>44</v>
      </c>
      <c r="B46" s="81" t="str">
        <v>莴笋</v>
      </c>
      <c r="C46" s="81" t="str">
        <v>斤</v>
      </c>
      <c r="D46" s="82">
        <v>115</v>
      </c>
      <c r="E46" s="83">
        <v>0</v>
      </c>
      <c r="F46" s="78" t="str">
        <v>象山学员一大队</v>
      </c>
    </row>
    <row r="47" s="71" customFormat="1" ht="30" customHeight="1" spans="1:6">
      <c r="A47" s="78">
        <v>45</v>
      </c>
      <c r="B47" s="81" t="str">
        <v>莴笋</v>
      </c>
      <c r="C47" s="81" t="str">
        <v>斤</v>
      </c>
      <c r="D47" s="82">
        <v>40</v>
      </c>
      <c r="E47" s="83">
        <v>0</v>
      </c>
      <c r="F47" s="78" t="str">
        <v>学员七大队（五通驻训）</v>
      </c>
    </row>
    <row r="48" s="71" customFormat="1" ht="30" customHeight="1" spans="1:6">
      <c r="A48" s="78">
        <v>46</v>
      </c>
      <c r="B48" s="81" t="str">
        <v>莴笋</v>
      </c>
      <c r="C48" s="81" t="str">
        <v>斤</v>
      </c>
      <c r="D48" s="82">
        <v>18</v>
      </c>
      <c r="E48" s="83">
        <v>0</v>
      </c>
      <c r="F48" s="78" t="str">
        <v>勤务营食堂</v>
      </c>
    </row>
    <row r="49" s="71" customFormat="1" ht="30" customHeight="1" spans="1:6">
      <c r="A49" s="78">
        <v>47</v>
      </c>
      <c r="B49" s="81" t="str">
        <v>莴笋</v>
      </c>
      <c r="C49" s="81" t="str">
        <v>斤</v>
      </c>
      <c r="D49" s="82">
        <v>140</v>
      </c>
      <c r="E49" s="83">
        <v>0</v>
      </c>
      <c r="F49" s="78" t="str">
        <v>秀峰本部</v>
      </c>
    </row>
    <row r="50" s="71" customFormat="1" ht="30" customHeight="1" spans="1:6">
      <c r="A50" s="78">
        <v>48</v>
      </c>
      <c r="B50" s="81" t="str">
        <v>小红薯</v>
      </c>
      <c r="C50" s="81" t="str">
        <v>斤</v>
      </c>
      <c r="D50" s="82">
        <v>30</v>
      </c>
      <c r="E50" s="83">
        <v>0</v>
      </c>
      <c r="F50" s="78" t="str">
        <v>象山学员六大队</v>
      </c>
    </row>
    <row r="51" s="71" customFormat="1" ht="30" customHeight="1" spans="1:6">
      <c r="A51" s="78">
        <v>49</v>
      </c>
      <c r="B51" s="81" t="str">
        <v>小红薯</v>
      </c>
      <c r="C51" s="81" t="str">
        <v>斤</v>
      </c>
      <c r="D51" s="82">
        <v>40</v>
      </c>
      <c r="E51" s="83">
        <v>0</v>
      </c>
      <c r="F51" s="78" t="str">
        <v>奇峰东区食堂三大队</v>
      </c>
    </row>
    <row r="52" s="71" customFormat="1" ht="30" customHeight="1" spans="1:6">
      <c r="A52" s="78">
        <v>50</v>
      </c>
      <c r="B52" s="81" t="str">
        <v>小红薯</v>
      </c>
      <c r="C52" s="81" t="str">
        <v>斤</v>
      </c>
      <c r="D52" s="82">
        <v>4</v>
      </c>
      <c r="E52" s="83">
        <v>0</v>
      </c>
      <c r="F52" s="78" t="str">
        <v>奇峰东区食堂四大队</v>
      </c>
    </row>
    <row r="53" ht="30" customHeight="1" spans="1:6">
      <c r="A53" s="78">
        <v>51</v>
      </c>
      <c r="B53" s="81" t="str">
        <v>小红薯</v>
      </c>
      <c r="C53" s="81" t="str">
        <v>斤</v>
      </c>
      <c r="D53" s="82">
        <v>55</v>
      </c>
      <c r="E53" s="83">
        <v>0</v>
      </c>
      <c r="F53" s="78" t="str">
        <v>奇峰西区七大队</v>
      </c>
    </row>
    <row r="54" ht="30" customHeight="1" spans="1:6">
      <c r="A54" s="78">
        <v>52</v>
      </c>
      <c r="B54" s="81" t="str">
        <v>小红薯</v>
      </c>
      <c r="C54" s="81" t="str">
        <v>斤</v>
      </c>
      <c r="D54" s="82">
        <v>20</v>
      </c>
      <c r="E54" s="83">
        <v>0</v>
      </c>
      <c r="F54" s="78" t="str">
        <v>学员七大队（五通驻训）</v>
      </c>
    </row>
    <row r="55" ht="30" customHeight="1" spans="1:6">
      <c r="A55" s="78">
        <v>53</v>
      </c>
      <c r="B55" s="81" t="str">
        <v>小芋头</v>
      </c>
      <c r="C55" s="81" t="str">
        <v>斤</v>
      </c>
      <c r="D55" s="82">
        <v>23</v>
      </c>
      <c r="E55" s="83">
        <v>0</v>
      </c>
      <c r="F55" s="78" t="str">
        <v>大正学员五大队</v>
      </c>
    </row>
    <row r="56" ht="30" customHeight="1" spans="1:6">
      <c r="A56" s="78">
        <v>54</v>
      </c>
      <c r="B56" s="81" t="str">
        <v>小芋头</v>
      </c>
      <c r="C56" s="81" t="str">
        <v>斤</v>
      </c>
      <c r="D56" s="82">
        <v>43</v>
      </c>
      <c r="E56" s="83">
        <v>0</v>
      </c>
      <c r="F56" s="78" t="str">
        <v>大正食堂</v>
      </c>
    </row>
    <row r="57" ht="30" customHeight="1" spans="1:6">
      <c r="A57" s="78">
        <v>55</v>
      </c>
      <c r="B57" s="81" t="str">
        <v>小芋头</v>
      </c>
      <c r="C57" s="81" t="str">
        <v>斤</v>
      </c>
      <c r="D57" s="82">
        <v>10</v>
      </c>
      <c r="E57" s="83">
        <v>0</v>
      </c>
      <c r="F57" s="78" t="str">
        <v>港澳楼1</v>
      </c>
    </row>
    <row r="58" ht="30" customHeight="1" spans="1:6">
      <c r="A58" s="78">
        <v>56</v>
      </c>
      <c r="B58" s="81" t="str">
        <v>洋葱</v>
      </c>
      <c r="C58" s="81" t="str">
        <v>斤</v>
      </c>
      <c r="D58" s="82">
        <v>75</v>
      </c>
      <c r="E58" s="83">
        <v>0</v>
      </c>
      <c r="F58" s="78" t="str">
        <v>象山学员六大队</v>
      </c>
    </row>
    <row r="59" ht="30" customHeight="1" spans="1:6">
      <c r="A59" s="78">
        <v>57</v>
      </c>
      <c r="B59" s="81" t="str">
        <v>洋葱</v>
      </c>
      <c r="C59" s="81" t="str">
        <v>斤</v>
      </c>
      <c r="D59" s="82">
        <v>32</v>
      </c>
      <c r="E59" s="83">
        <v>0</v>
      </c>
      <c r="F59" s="78" t="str">
        <v>大正学员五大队</v>
      </c>
    </row>
    <row r="60" ht="30" customHeight="1" spans="1:6">
      <c r="A60" s="78">
        <v>58</v>
      </c>
      <c r="B60" s="81" t="str">
        <v>洋葱</v>
      </c>
      <c r="C60" s="81" t="str">
        <v>斤</v>
      </c>
      <c r="D60" s="82">
        <v>134</v>
      </c>
      <c r="E60" s="83">
        <v>0</v>
      </c>
      <c r="F60" s="78" t="str">
        <v>大正食堂</v>
      </c>
    </row>
    <row r="61" ht="30" customHeight="1" spans="1:6">
      <c r="A61" s="78">
        <v>59</v>
      </c>
      <c r="B61" s="81" t="str">
        <v>洋葱</v>
      </c>
      <c r="C61" s="81" t="str">
        <v>斤</v>
      </c>
      <c r="D61" s="82">
        <v>25</v>
      </c>
      <c r="E61" s="83">
        <v>0</v>
      </c>
      <c r="F61" s="78" t="str">
        <v>港澳楼1</v>
      </c>
    </row>
    <row r="62" ht="30" customHeight="1" spans="1:6">
      <c r="A62" s="78">
        <v>60</v>
      </c>
      <c r="B62" s="81" t="str">
        <v>洋葱</v>
      </c>
      <c r="C62" s="81" t="str">
        <v>斤</v>
      </c>
      <c r="D62" s="82">
        <v>20</v>
      </c>
      <c r="E62" s="83">
        <v>0</v>
      </c>
      <c r="F62" s="78" t="str">
        <v>奇峰西区七大队</v>
      </c>
    </row>
    <row r="63" ht="30" customHeight="1" spans="1:6">
      <c r="A63" s="78">
        <v>61</v>
      </c>
      <c r="B63" s="81" t="str">
        <v>洋葱</v>
      </c>
      <c r="C63" s="81" t="str">
        <v>斤</v>
      </c>
      <c r="D63" s="82">
        <v>10</v>
      </c>
      <c r="E63" s="83">
        <v>0</v>
      </c>
      <c r="F63" s="78" t="str">
        <v>象山学员一大队</v>
      </c>
    </row>
    <row r="64" ht="30" customHeight="1" spans="1:6">
      <c r="A64" s="78">
        <v>62</v>
      </c>
      <c r="B64" s="81" t="str">
        <v>洋葱</v>
      </c>
      <c r="C64" s="81" t="str">
        <v>斤</v>
      </c>
      <c r="D64" s="82">
        <v>15</v>
      </c>
      <c r="E64" s="83">
        <v>0</v>
      </c>
      <c r="F64" s="78" t="str">
        <v>学员七大队（五通驻训）</v>
      </c>
    </row>
    <row r="65" ht="30" customHeight="1" spans="1:6">
      <c r="A65" s="78">
        <v>63</v>
      </c>
      <c r="B65" s="81" t="str">
        <v>洋葱</v>
      </c>
      <c r="C65" s="81" t="str">
        <v>斤</v>
      </c>
      <c r="D65" s="82">
        <v>3</v>
      </c>
      <c r="E65" s="83">
        <v>0</v>
      </c>
      <c r="F65" s="78" t="str">
        <v>勤务营食堂</v>
      </c>
    </row>
    <row r="66" ht="30" customHeight="1" spans="1:6">
      <c r="A66" s="78">
        <v>64</v>
      </c>
      <c r="B66" s="81" t="str">
        <v>洋葱</v>
      </c>
      <c r="C66" s="81" t="str">
        <v>斤</v>
      </c>
      <c r="D66" s="82">
        <v>1</v>
      </c>
      <c r="E66" s="83">
        <v>0</v>
      </c>
      <c r="F66" s="78" t="str">
        <v>特院幼儿园</v>
      </c>
    </row>
    <row r="67" ht="30" customHeight="1" spans="1:6">
      <c r="A67" s="78">
        <v>65</v>
      </c>
      <c r="B67" s="81"/>
      <c r="C67" s="81"/>
      <c r="D67" s="82"/>
      <c r="E67" s="83"/>
      <c r="F67" s="78"/>
    </row>
    <row r="68" ht="30" customHeight="1" spans="1:6">
      <c r="A68" s="78">
        <v>66</v>
      </c>
      <c r="B68" s="81"/>
      <c r="C68" s="81"/>
      <c r="D68" s="82"/>
      <c r="E68" s="83"/>
      <c r="F68" s="78"/>
    </row>
    <row r="69" ht="30" customHeight="1" spans="1:6">
      <c r="A69" s="78">
        <v>67</v>
      </c>
      <c r="B69" s="81"/>
      <c r="C69" s="81"/>
      <c r="D69" s="82"/>
      <c r="E69" s="83"/>
      <c r="F69" s="78"/>
    </row>
    <row r="70" ht="30" customHeight="1" spans="1:6">
      <c r="A70" s="78">
        <v>68</v>
      </c>
      <c r="B70" s="81"/>
      <c r="C70" s="81"/>
      <c r="D70" s="82"/>
      <c r="E70" s="83"/>
      <c r="F70" s="78"/>
    </row>
    <row r="71" ht="30" customHeight="1" spans="1:6">
      <c r="A71" s="78">
        <v>69</v>
      </c>
      <c r="B71" s="81"/>
      <c r="C71" s="81"/>
      <c r="D71" s="82"/>
      <c r="E71" s="83"/>
      <c r="F71" s="78"/>
    </row>
    <row r="72" ht="30" customHeight="1" spans="1:6">
      <c r="A72" s="78">
        <v>70</v>
      </c>
      <c r="B72" s="81"/>
      <c r="C72" s="81"/>
      <c r="D72" s="82"/>
      <c r="E72" s="83"/>
      <c r="F72" s="78"/>
    </row>
    <row r="73" ht="30" customHeight="1" spans="1:6">
      <c r="A73" s="78">
        <v>71</v>
      </c>
      <c r="B73" s="81"/>
      <c r="C73" s="81"/>
      <c r="D73" s="82"/>
      <c r="E73" s="83"/>
      <c r="F73" s="78"/>
    </row>
    <row r="74" ht="30" customHeight="1" spans="1:6">
      <c r="A74" s="78">
        <v>72</v>
      </c>
      <c r="B74" s="81"/>
      <c r="C74" s="81"/>
      <c r="D74" s="82"/>
      <c r="E74" s="83"/>
      <c r="F74" s="78"/>
    </row>
    <row r="75" ht="30" customHeight="1" spans="1:6">
      <c r="A75" s="78">
        <v>73</v>
      </c>
      <c r="B75" s="81"/>
      <c r="C75" s="81"/>
      <c r="D75" s="82"/>
      <c r="E75" s="83"/>
      <c r="F75" s="78"/>
    </row>
    <row r="76" ht="30" customHeight="1" spans="1:6">
      <c r="A76" s="78">
        <v>74</v>
      </c>
      <c r="B76" s="81"/>
      <c r="C76" s="81"/>
      <c r="D76" s="82"/>
      <c r="E76" s="83"/>
      <c r="F76" s="78"/>
    </row>
    <row r="77" ht="30" customHeight="1" spans="1:6">
      <c r="A77" s="78">
        <v>75</v>
      </c>
      <c r="B77" s="81"/>
      <c r="C77" s="81"/>
      <c r="D77" s="82"/>
      <c r="E77" s="83"/>
      <c r="F77" s="78"/>
    </row>
    <row r="78" ht="30" customHeight="1" spans="1:6">
      <c r="A78" s="78">
        <v>76</v>
      </c>
      <c r="B78" s="81"/>
      <c r="C78" s="81"/>
      <c r="D78" s="82"/>
      <c r="E78" s="83"/>
      <c r="F78" s="78"/>
    </row>
    <row r="79" ht="30" customHeight="1" spans="1:6">
      <c r="A79" s="78">
        <v>77</v>
      </c>
      <c r="B79" s="81"/>
      <c r="C79" s="81"/>
      <c r="D79" s="82"/>
      <c r="E79" s="83"/>
      <c r="F79" s="78"/>
    </row>
    <row r="80" ht="30" customHeight="1" spans="1:6">
      <c r="A80" s="78">
        <v>78</v>
      </c>
      <c r="B80" s="81"/>
      <c r="C80" s="81"/>
      <c r="D80" s="82"/>
      <c r="E80" s="83"/>
      <c r="F80" s="78"/>
    </row>
    <row r="81" ht="30" customHeight="1" spans="1:6">
      <c r="A81" s="78">
        <v>79</v>
      </c>
      <c r="B81" s="81"/>
      <c r="C81" s="81"/>
      <c r="D81" s="82"/>
      <c r="E81" s="83"/>
      <c r="F81" s="78"/>
    </row>
    <row r="82" ht="30" customHeight="1" spans="1:6">
      <c r="A82" s="78">
        <v>80</v>
      </c>
      <c r="B82" s="81"/>
      <c r="C82" s="81"/>
      <c r="D82" s="82"/>
      <c r="E82" s="83"/>
      <c r="F82" s="78"/>
    </row>
    <row r="83" ht="30" customHeight="1" spans="1:6">
      <c r="A83" s="78">
        <v>81</v>
      </c>
      <c r="B83" s="81"/>
      <c r="C83" s="81"/>
      <c r="D83" s="82"/>
      <c r="E83" s="83"/>
      <c r="F83" s="78"/>
    </row>
    <row r="84" ht="30" customHeight="1" spans="1:6">
      <c r="A84" s="78">
        <v>82</v>
      </c>
      <c r="B84" s="81"/>
      <c r="C84" s="81"/>
      <c r="D84" s="82"/>
      <c r="E84" s="83"/>
      <c r="F84" s="78"/>
    </row>
    <row r="85" ht="30" customHeight="1" spans="1:6">
      <c r="A85" s="78">
        <v>83</v>
      </c>
      <c r="B85" s="81"/>
      <c r="C85" s="81"/>
      <c r="D85" s="82"/>
      <c r="E85" s="83"/>
      <c r="F85" s="78"/>
    </row>
    <row r="86" ht="30" customHeight="1" spans="1:6">
      <c r="A86" s="78">
        <v>84</v>
      </c>
      <c r="B86" s="81"/>
      <c r="C86" s="81"/>
      <c r="D86" s="82"/>
      <c r="E86" s="83"/>
      <c r="F86" s="78"/>
    </row>
    <row r="87" ht="30" customHeight="1" spans="1:6">
      <c r="A87" s="78">
        <v>85</v>
      </c>
      <c r="B87" s="81"/>
      <c r="C87" s="81"/>
      <c r="D87" s="82"/>
      <c r="E87" s="83"/>
      <c r="F87" s="78"/>
    </row>
    <row r="88" ht="30" customHeight="1" spans="1:6">
      <c r="A88" s="78">
        <v>86</v>
      </c>
      <c r="B88" s="81"/>
      <c r="C88" s="81"/>
      <c r="D88" s="82"/>
      <c r="E88" s="83"/>
      <c r="F88" s="78"/>
    </row>
    <row r="89" ht="30" customHeight="1" spans="1:6">
      <c r="A89" s="78">
        <v>87</v>
      </c>
      <c r="B89" s="81"/>
      <c r="C89" s="81"/>
      <c r="D89" s="82"/>
      <c r="E89" s="83"/>
      <c r="F89" s="78"/>
    </row>
    <row r="90" ht="30" customHeight="1" spans="1:6">
      <c r="A90" s="78">
        <v>88</v>
      </c>
      <c r="B90" s="81"/>
      <c r="C90" s="81"/>
      <c r="D90" s="82"/>
      <c r="E90" s="83"/>
      <c r="F90" s="78"/>
    </row>
    <row r="91" ht="30" customHeight="1" spans="1:6">
      <c r="A91" s="78">
        <v>89</v>
      </c>
      <c r="B91" s="81"/>
      <c r="C91" s="81"/>
      <c r="D91" s="82"/>
      <c r="E91" s="83"/>
      <c r="F91" s="78"/>
    </row>
    <row r="92" ht="30" customHeight="1" spans="1:6">
      <c r="A92" s="78">
        <v>90</v>
      </c>
      <c r="B92" s="81"/>
      <c r="C92" s="81"/>
      <c r="D92" s="82"/>
      <c r="E92" s="83"/>
      <c r="F92" s="78"/>
    </row>
    <row r="93" ht="30" customHeight="1" spans="1:6">
      <c r="A93" s="78">
        <v>91</v>
      </c>
      <c r="B93" s="81"/>
      <c r="C93" s="81"/>
      <c r="D93" s="82"/>
      <c r="E93" s="83"/>
      <c r="F93" s="78"/>
    </row>
    <row r="94" ht="30" customHeight="1" spans="1:6">
      <c r="A94" s="78">
        <v>92</v>
      </c>
      <c r="B94" s="81"/>
      <c r="C94" s="81"/>
      <c r="D94" s="82"/>
      <c r="E94" s="83"/>
      <c r="F94" s="78"/>
    </row>
    <row r="95" ht="30" customHeight="1" spans="1:6">
      <c r="A95" s="78">
        <v>93</v>
      </c>
      <c r="B95" s="81"/>
      <c r="C95" s="81"/>
      <c r="D95" s="82"/>
      <c r="E95" s="83"/>
      <c r="F95" s="78"/>
    </row>
    <row r="96" ht="30" customHeight="1" spans="1:6">
      <c r="A96" s="78">
        <v>94</v>
      </c>
      <c r="B96" s="81"/>
      <c r="C96" s="81"/>
      <c r="D96" s="82"/>
      <c r="E96" s="83"/>
      <c r="F96" s="78"/>
    </row>
    <row r="97" ht="30" customHeight="1" spans="1:6">
      <c r="A97" s="78">
        <v>95</v>
      </c>
      <c r="B97" s="81"/>
      <c r="C97" s="81"/>
      <c r="D97" s="82"/>
      <c r="E97" s="83"/>
      <c r="F97" s="78"/>
    </row>
    <row r="98" ht="30" customHeight="1" spans="1:6">
      <c r="A98" s="78">
        <v>96</v>
      </c>
      <c r="B98" s="81"/>
      <c r="C98" s="81"/>
      <c r="D98" s="82"/>
      <c r="E98" s="83"/>
      <c r="F98" s="78"/>
    </row>
    <row r="99" ht="30" customHeight="1" spans="1:6">
      <c r="A99" s="78">
        <v>97</v>
      </c>
      <c r="B99" s="81"/>
      <c r="C99" s="81"/>
      <c r="D99" s="82"/>
      <c r="E99" s="83"/>
      <c r="F99" s="78"/>
    </row>
    <row r="100" ht="30" customHeight="1" spans="1:6">
      <c r="A100" s="78">
        <v>98</v>
      </c>
      <c r="B100" s="81"/>
      <c r="C100" s="81"/>
      <c r="D100" s="82"/>
      <c r="E100" s="83"/>
      <c r="F100" s="78"/>
    </row>
    <row r="101" ht="30" customHeight="1" spans="1:6">
      <c r="A101" s="78">
        <v>99</v>
      </c>
      <c r="B101" s="81"/>
      <c r="C101" s="81"/>
      <c r="D101" s="82"/>
      <c r="E101" s="83"/>
      <c r="F101" s="78"/>
    </row>
    <row r="102" ht="30" customHeight="1" spans="1:6">
      <c r="A102" s="78">
        <v>100</v>
      </c>
      <c r="B102" s="81"/>
      <c r="C102" s="81"/>
      <c r="D102" s="82"/>
      <c r="E102" s="83"/>
      <c r="F102" s="78"/>
    </row>
    <row r="103" ht="30" customHeight="1" spans="1:6">
      <c r="A103" s="78">
        <v>101</v>
      </c>
      <c r="B103" s="81"/>
      <c r="C103" s="81"/>
      <c r="D103" s="82"/>
      <c r="E103" s="83"/>
      <c r="F103" s="78"/>
    </row>
    <row r="104" ht="30" customHeight="1" spans="1:6">
      <c r="A104" s="78">
        <v>102</v>
      </c>
      <c r="B104" s="81"/>
      <c r="C104" s="81"/>
      <c r="D104" s="82"/>
      <c r="E104" s="83"/>
      <c r="F104" s="78"/>
    </row>
    <row r="105" ht="30" customHeight="1" spans="1:6">
      <c r="A105" s="78">
        <v>103</v>
      </c>
      <c r="B105" s="81"/>
      <c r="C105" s="81"/>
      <c r="D105" s="82"/>
      <c r="E105" s="83"/>
      <c r="F105" s="78"/>
    </row>
    <row r="106" ht="30" customHeight="1" spans="1:6">
      <c r="A106" s="78">
        <v>104</v>
      </c>
      <c r="B106" s="81"/>
      <c r="C106" s="81"/>
      <c r="D106" s="82"/>
      <c r="E106" s="83"/>
      <c r="F106" s="78"/>
    </row>
    <row r="107" ht="30" customHeight="1" spans="1:6">
      <c r="A107" s="78">
        <v>105</v>
      </c>
      <c r="B107" s="81"/>
      <c r="C107" s="81"/>
      <c r="D107" s="82"/>
      <c r="E107" s="83"/>
      <c r="F107" s="78"/>
    </row>
    <row r="108" ht="30" customHeight="1" spans="1:6">
      <c r="A108" s="78">
        <v>106</v>
      </c>
      <c r="B108" s="81"/>
      <c r="C108" s="81"/>
      <c r="D108" s="82"/>
      <c r="E108" s="83"/>
      <c r="F108" s="78"/>
    </row>
    <row r="109" ht="30" customHeight="1" spans="1:6">
      <c r="A109" s="78">
        <v>107</v>
      </c>
      <c r="B109" s="81"/>
      <c r="C109" s="81"/>
      <c r="D109" s="82"/>
      <c r="E109" s="83"/>
      <c r="F109" s="78"/>
    </row>
    <row r="110" ht="30" customHeight="1" spans="1:6">
      <c r="A110" s="78">
        <v>108</v>
      </c>
      <c r="B110" s="81"/>
      <c r="C110" s="81"/>
      <c r="D110" s="82"/>
      <c r="E110" s="83"/>
      <c r="F110" s="78"/>
    </row>
    <row r="111" ht="30" customHeight="1" spans="1:6">
      <c r="A111" s="78">
        <v>109</v>
      </c>
      <c r="B111" s="81"/>
      <c r="C111" s="81"/>
      <c r="D111" s="82"/>
      <c r="E111" s="83"/>
      <c r="F111" s="78"/>
    </row>
    <row r="112" ht="30" customHeight="1" spans="1:6">
      <c r="A112" s="78">
        <v>110</v>
      </c>
      <c r="B112" s="81"/>
      <c r="C112" s="81"/>
      <c r="D112" s="82"/>
      <c r="E112" s="83"/>
      <c r="F112" s="78"/>
    </row>
    <row r="113" ht="30" customHeight="1" spans="1:6">
      <c r="A113" s="78">
        <v>111</v>
      </c>
      <c r="B113" s="81"/>
      <c r="C113" s="81"/>
      <c r="D113" s="82"/>
      <c r="E113" s="83"/>
      <c r="F113" s="78"/>
    </row>
    <row r="114" ht="30" customHeight="1" spans="1:6">
      <c r="A114" s="78">
        <v>112</v>
      </c>
      <c r="B114" s="81"/>
      <c r="C114" s="81"/>
      <c r="D114" s="82"/>
      <c r="E114" s="83"/>
      <c r="F114" s="78"/>
    </row>
    <row r="115" ht="30" customHeight="1" spans="1:6">
      <c r="A115" s="78">
        <v>113</v>
      </c>
      <c r="B115" s="81"/>
      <c r="C115" s="81"/>
      <c r="D115" s="82"/>
      <c r="E115" s="83"/>
      <c r="F115" s="78"/>
    </row>
    <row r="116" ht="30" customHeight="1" spans="1:6">
      <c r="A116" s="78">
        <v>114</v>
      </c>
      <c r="B116" s="81"/>
      <c r="C116" s="81"/>
      <c r="D116" s="82"/>
      <c r="E116" s="83"/>
      <c r="F116" s="78"/>
    </row>
    <row r="117" ht="30" customHeight="1" spans="1:6">
      <c r="A117" s="78">
        <v>115</v>
      </c>
      <c r="B117" s="81"/>
      <c r="C117" s="81"/>
      <c r="D117" s="82"/>
      <c r="E117" s="83"/>
      <c r="F117" s="78"/>
    </row>
    <row r="118" ht="30" customHeight="1" spans="1:6">
      <c r="A118" s="78">
        <v>116</v>
      </c>
      <c r="B118" s="81"/>
      <c r="C118" s="81"/>
      <c r="D118" s="82"/>
      <c r="E118" s="83"/>
      <c r="F118" s="78"/>
    </row>
    <row r="119" ht="30" customHeight="1" spans="1:6">
      <c r="A119" s="78">
        <v>117</v>
      </c>
      <c r="B119" s="81"/>
      <c r="C119" s="81"/>
      <c r="D119" s="82"/>
      <c r="E119" s="83"/>
      <c r="F119" s="78"/>
    </row>
    <row r="120" ht="30" customHeight="1" spans="1:6">
      <c r="A120" s="78">
        <v>118</v>
      </c>
      <c r="B120" s="81"/>
      <c r="C120" s="81"/>
      <c r="D120" s="82"/>
      <c r="E120" s="83"/>
      <c r="F120" s="78"/>
    </row>
    <row r="121" ht="30" customHeight="1" spans="1:6">
      <c r="A121" s="78">
        <v>119</v>
      </c>
      <c r="B121" s="81"/>
      <c r="C121" s="81"/>
      <c r="D121" s="82"/>
      <c r="E121" s="83"/>
      <c r="F121" s="78"/>
    </row>
    <row r="122" ht="30" customHeight="1" spans="1:6">
      <c r="A122" s="78">
        <v>120</v>
      </c>
      <c r="B122" s="81"/>
      <c r="C122" s="81"/>
      <c r="D122" s="82"/>
      <c r="E122" s="83"/>
      <c r="F122" s="78"/>
    </row>
    <row r="123" ht="30" customHeight="1" spans="1:6">
      <c r="A123" s="78">
        <v>121</v>
      </c>
      <c r="B123" s="81"/>
      <c r="C123" s="81"/>
      <c r="D123" s="82"/>
      <c r="E123" s="83"/>
      <c r="F123" s="78"/>
    </row>
    <row r="124" ht="30" customHeight="1" spans="1:6">
      <c r="A124" s="78">
        <v>122</v>
      </c>
      <c r="B124" s="81"/>
      <c r="C124" s="81"/>
      <c r="D124" s="82"/>
      <c r="E124" s="83"/>
      <c r="F124" s="78"/>
    </row>
    <row r="125" ht="30" customHeight="1" spans="1:6">
      <c r="A125" s="78">
        <v>123</v>
      </c>
      <c r="B125" s="81"/>
      <c r="C125" s="81"/>
      <c r="D125" s="82"/>
      <c r="E125" s="83"/>
      <c r="F125" s="78"/>
    </row>
    <row r="126" ht="30" customHeight="1" spans="1:6">
      <c r="A126" s="78">
        <v>124</v>
      </c>
      <c r="B126" s="81"/>
      <c r="C126" s="81"/>
      <c r="D126" s="82"/>
      <c r="E126" s="83"/>
      <c r="F126" s="78"/>
    </row>
    <row r="127" ht="30" customHeight="1" spans="1:6">
      <c r="A127" s="78">
        <v>125</v>
      </c>
      <c r="B127" s="81"/>
      <c r="C127" s="81"/>
      <c r="D127" s="82"/>
      <c r="E127" s="83"/>
      <c r="F127" s="78"/>
    </row>
    <row r="128" ht="30" customHeight="1" spans="1:6">
      <c r="A128" s="78">
        <v>126</v>
      </c>
      <c r="B128" s="81"/>
      <c r="C128" s="81"/>
      <c r="D128" s="82"/>
      <c r="E128" s="83"/>
      <c r="F128" s="78"/>
    </row>
    <row r="129" ht="30" customHeight="1" spans="1:6">
      <c r="A129" s="78">
        <v>127</v>
      </c>
      <c r="B129" s="81"/>
      <c r="C129" s="81"/>
      <c r="D129" s="82"/>
      <c r="E129" s="83"/>
      <c r="F129" s="78"/>
    </row>
    <row r="130" ht="30" customHeight="1" spans="1:6">
      <c r="A130" s="78">
        <v>128</v>
      </c>
      <c r="B130" s="81"/>
      <c r="C130" s="81"/>
      <c r="D130" s="82"/>
      <c r="E130" s="83"/>
      <c r="F130" s="78"/>
    </row>
    <row r="131" ht="30" customHeight="1" spans="1:6">
      <c r="A131" s="78">
        <v>129</v>
      </c>
      <c r="B131" s="81"/>
      <c r="C131" s="81"/>
      <c r="D131" s="82"/>
      <c r="E131" s="83"/>
      <c r="F131" s="78"/>
    </row>
    <row r="132" ht="30" customHeight="1" spans="1:6">
      <c r="A132" s="78">
        <v>130</v>
      </c>
      <c r="B132" s="81"/>
      <c r="C132" s="81"/>
      <c r="D132" s="82"/>
      <c r="E132" s="83"/>
      <c r="F132" s="78"/>
    </row>
    <row r="133" ht="30" customHeight="1" spans="1:6">
      <c r="A133" s="78">
        <v>131</v>
      </c>
      <c r="B133" s="81"/>
      <c r="C133" s="81"/>
      <c r="D133" s="82"/>
      <c r="E133" s="83"/>
      <c r="F133" s="78"/>
    </row>
    <row r="134" ht="30" customHeight="1" spans="1:6">
      <c r="A134" s="78">
        <v>132</v>
      </c>
      <c r="B134" s="81"/>
      <c r="C134" s="81"/>
      <c r="D134" s="82"/>
      <c r="E134" s="83"/>
      <c r="F134" s="78"/>
    </row>
    <row r="135" ht="30" customHeight="1" spans="1:6">
      <c r="A135" s="78">
        <v>133</v>
      </c>
      <c r="B135" s="81"/>
      <c r="C135" s="81"/>
      <c r="D135" s="82"/>
      <c r="E135" s="83"/>
      <c r="F135" s="78"/>
    </row>
    <row r="136" ht="30" customHeight="1" spans="1:6">
      <c r="A136" s="78">
        <v>134</v>
      </c>
      <c r="B136" s="81"/>
      <c r="C136" s="81"/>
      <c r="D136" s="82"/>
      <c r="E136" s="83"/>
      <c r="F136" s="78"/>
    </row>
    <row r="137" ht="30" customHeight="1" spans="1:6">
      <c r="A137" s="78">
        <v>135</v>
      </c>
      <c r="B137" s="81"/>
      <c r="C137" s="81"/>
      <c r="D137" s="82"/>
      <c r="E137" s="83"/>
      <c r="F137" s="78"/>
    </row>
    <row r="138" ht="30" customHeight="1" spans="1:6">
      <c r="A138" s="78">
        <v>136</v>
      </c>
      <c r="B138" s="81"/>
      <c r="C138" s="81"/>
      <c r="D138" s="82"/>
      <c r="E138" s="83"/>
      <c r="F138" s="78"/>
    </row>
    <row r="139" ht="30" customHeight="1" spans="1:6">
      <c r="A139" s="78">
        <v>137</v>
      </c>
      <c r="B139" s="81"/>
      <c r="C139" s="81"/>
      <c r="D139" s="82"/>
      <c r="E139" s="83"/>
      <c r="F139" s="78"/>
    </row>
    <row r="140" ht="30" customHeight="1" spans="1:6">
      <c r="A140" s="78">
        <v>138</v>
      </c>
      <c r="B140" s="81"/>
      <c r="C140" s="81"/>
      <c r="D140" s="82"/>
      <c r="E140" s="83"/>
      <c r="F140" s="78"/>
    </row>
    <row r="141" ht="30" customHeight="1" spans="1:6">
      <c r="A141" s="78">
        <v>139</v>
      </c>
      <c r="B141" s="81"/>
      <c r="C141" s="81"/>
      <c r="D141" s="82"/>
      <c r="E141" s="83"/>
      <c r="F141" s="78"/>
    </row>
    <row r="142" ht="30" customHeight="1" spans="1:6">
      <c r="A142" s="78">
        <v>140</v>
      </c>
      <c r="B142" s="81"/>
      <c r="C142" s="81"/>
      <c r="D142" s="82"/>
      <c r="E142" s="83"/>
      <c r="F142" s="78"/>
    </row>
    <row r="143" ht="30" customHeight="1" spans="1:6">
      <c r="A143" s="78">
        <v>141</v>
      </c>
      <c r="B143" s="81"/>
      <c r="C143" s="81"/>
      <c r="D143" s="82"/>
      <c r="E143" s="83"/>
      <c r="F143" s="78"/>
    </row>
    <row r="144" ht="30" customHeight="1" spans="1:6">
      <c r="A144" s="78">
        <v>142</v>
      </c>
      <c r="B144" s="81"/>
      <c r="C144" s="81"/>
      <c r="D144" s="82"/>
      <c r="E144" s="83"/>
      <c r="F144" s="78"/>
    </row>
    <row r="145" ht="30" customHeight="1" spans="1:6">
      <c r="A145" s="78">
        <v>143</v>
      </c>
      <c r="B145" s="81"/>
      <c r="C145" s="81"/>
      <c r="D145" s="82"/>
      <c r="E145" s="83"/>
      <c r="F145" s="78"/>
    </row>
    <row r="146" ht="30" customHeight="1" spans="1:6">
      <c r="A146" s="78">
        <v>144</v>
      </c>
      <c r="B146" s="81"/>
      <c r="C146" s="81"/>
      <c r="D146" s="82"/>
      <c r="E146" s="83"/>
      <c r="F146" s="78"/>
    </row>
    <row r="147" ht="30" customHeight="1" spans="1:6">
      <c r="A147" s="78">
        <v>145</v>
      </c>
      <c r="B147" s="81"/>
      <c r="C147" s="81"/>
      <c r="D147" s="82"/>
      <c r="E147" s="83"/>
      <c r="F147" s="78"/>
    </row>
    <row r="148" ht="30" customHeight="1" spans="1:6">
      <c r="A148" s="78">
        <v>146</v>
      </c>
      <c r="B148" s="81"/>
      <c r="C148" s="81"/>
      <c r="D148" s="82"/>
      <c r="E148" s="83"/>
      <c r="F148" s="78"/>
    </row>
    <row r="149" ht="30" customHeight="1" spans="1:6">
      <c r="A149" s="78">
        <v>147</v>
      </c>
      <c r="B149" s="81"/>
      <c r="C149" s="81"/>
      <c r="D149" s="82"/>
      <c r="E149" s="83"/>
      <c r="F149" s="78"/>
    </row>
    <row r="150" ht="30" customHeight="1" spans="1:6">
      <c r="A150" s="78">
        <v>148</v>
      </c>
      <c r="B150" s="81"/>
      <c r="C150" s="81"/>
      <c r="D150" s="82"/>
      <c r="E150" s="83"/>
      <c r="F150" s="78"/>
    </row>
    <row r="151" ht="30" customHeight="1" spans="1:6">
      <c r="A151" s="78">
        <v>149</v>
      </c>
      <c r="B151" s="81"/>
      <c r="C151" s="81"/>
      <c r="D151" s="82"/>
      <c r="E151" s="83"/>
      <c r="F151" s="78"/>
    </row>
    <row r="152" ht="30" customHeight="1" spans="1:6">
      <c r="A152" s="78">
        <v>150</v>
      </c>
      <c r="B152" s="81"/>
      <c r="C152" s="81"/>
      <c r="D152" s="82"/>
      <c r="E152" s="83"/>
      <c r="F152" s="78"/>
    </row>
    <row r="153" ht="30" customHeight="1" spans="1:6">
      <c r="A153" s="78"/>
      <c r="B153" s="81"/>
      <c r="C153" s="81"/>
      <c r="D153" s="82"/>
      <c r="E153" s="83"/>
      <c r="F153" s="78"/>
    </row>
    <row r="154" ht="30" customHeight="1" spans="1:6">
      <c r="A154" s="78"/>
      <c r="B154" s="81"/>
      <c r="C154" s="81"/>
      <c r="D154" s="82"/>
      <c r="E154" s="83"/>
      <c r="F154" s="78"/>
    </row>
    <row r="155" ht="30" customHeight="1" spans="1:6">
      <c r="A155" s="78"/>
      <c r="B155" s="81"/>
      <c r="C155" s="81"/>
      <c r="D155" s="82"/>
      <c r="E155" s="83"/>
      <c r="F155" s="78"/>
    </row>
    <row r="156" ht="30" customHeight="1" spans="1:6">
      <c r="A156" s="78"/>
      <c r="B156" s="81"/>
      <c r="C156" s="81"/>
      <c r="D156" s="82"/>
      <c r="E156" s="83"/>
      <c r="F156" s="78"/>
    </row>
    <row r="157" ht="30" customHeight="1" spans="1:6">
      <c r="A157" s="78"/>
      <c r="B157" s="81"/>
      <c r="C157" s="81"/>
      <c r="D157" s="82"/>
      <c r="E157" s="83"/>
      <c r="F157" s="78"/>
    </row>
    <row r="158" ht="30" customHeight="1" spans="1:6">
      <c r="A158" s="78"/>
      <c r="B158" s="81"/>
      <c r="C158" s="81"/>
      <c r="D158" s="82"/>
      <c r="E158" s="83"/>
      <c r="F158" s="78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  <row r="200" ht="18.75" spans="1:6">
      <c r="A200" s="85"/>
      <c r="B200" s="85"/>
      <c r="C200" s="85"/>
      <c r="D200" s="85"/>
      <c r="E200" s="86"/>
      <c r="F200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0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7" style="71" customWidth="1"/>
    <col min="9" max="9" width="17.25" style="71" customWidth="1"/>
    <col min="10" max="16384" width="9" style="71"/>
  </cols>
  <sheetData>
    <row r="1" ht="36.75" customHeight="1" spans="1:9">
      <c r="A1" s="73" t="s">
        <v>177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SUM(D3:D50)</f>
        <v>160</v>
      </c>
      <c r="I2" s="80">
        <f>COUNTIF(分析总表!B4:B189,"莲藕类")</f>
        <v>2</v>
      </c>
    </row>
    <row r="3" s="71" customFormat="1" ht="30" customHeight="1" spans="1:6">
      <c r="A3" s="78">
        <v>1</v>
      </c>
      <c r="B3" s="81" t="str" cm="1">
        <f t="array" ref="B3:F6">_xlfn._xlws.SORT(_xlfn._xlws.FILTER(分析总表!C3:G672,分析总表!B3:B672=LEFT(A1,3)))</f>
        <v>莲藕</v>
      </c>
      <c r="C3" s="81" t="str">
        <v>斤</v>
      </c>
      <c r="D3" s="82">
        <v>60</v>
      </c>
      <c r="E3" s="83">
        <v>0</v>
      </c>
      <c r="F3" s="78" t="str">
        <v>象山学员六大队</v>
      </c>
    </row>
    <row r="4" s="71" customFormat="1" ht="30" customHeight="1" spans="1:6">
      <c r="A4" s="78">
        <v>2</v>
      </c>
      <c r="B4" s="81" t="str">
        <v>莲藕</v>
      </c>
      <c r="C4" s="81" t="str">
        <v>斤</v>
      </c>
      <c r="D4" s="82">
        <v>35</v>
      </c>
      <c r="E4" s="83">
        <v>0</v>
      </c>
      <c r="F4" s="78" t="str">
        <v>港澳楼1</v>
      </c>
    </row>
    <row r="5" s="71" customFormat="1" ht="30" customHeight="1" spans="1:6">
      <c r="A5" s="78">
        <v>3</v>
      </c>
      <c r="B5" s="81" t="str">
        <v>莲藕</v>
      </c>
      <c r="C5" s="81" t="str">
        <v>斤</v>
      </c>
      <c r="D5" s="82">
        <v>60</v>
      </c>
      <c r="E5" s="83">
        <v>0</v>
      </c>
      <c r="F5" s="78" t="str">
        <v>奇峰西区食堂一大队</v>
      </c>
    </row>
    <row r="6" s="71" customFormat="1" ht="30" customHeight="1" spans="1:6">
      <c r="A6" s="78">
        <v>4</v>
      </c>
      <c r="B6" s="81" t="str">
        <v>莲藕</v>
      </c>
      <c r="C6" s="81" t="str">
        <v>斤</v>
      </c>
      <c r="D6" s="82">
        <v>5</v>
      </c>
      <c r="E6" s="83">
        <v>0</v>
      </c>
      <c r="F6" s="78" t="str">
        <v>勤务营食堂</v>
      </c>
    </row>
    <row r="7" s="71" customFormat="1" ht="30" customHeight="1" spans="1:6">
      <c r="A7" s="78">
        <v>5</v>
      </c>
      <c r="B7" s="81"/>
      <c r="C7" s="81"/>
      <c r="D7" s="82"/>
      <c r="E7" s="83"/>
      <c r="F7" s="78"/>
    </row>
    <row r="8" s="71" customFormat="1" ht="30" customHeight="1" spans="1:6">
      <c r="A8" s="78">
        <v>6</v>
      </c>
      <c r="B8" s="81"/>
      <c r="C8" s="81"/>
      <c r="D8" s="82"/>
      <c r="E8" s="83"/>
      <c r="F8" s="78"/>
    </row>
    <row r="9" s="71" customFormat="1" ht="30" customHeight="1" spans="1:6">
      <c r="A9" s="78">
        <v>7</v>
      </c>
      <c r="B9" s="81"/>
      <c r="C9" s="81"/>
      <c r="D9" s="82"/>
      <c r="E9" s="83"/>
      <c r="F9" s="78"/>
    </row>
    <row r="10" s="71" customFormat="1" ht="30" customHeight="1" spans="1:6">
      <c r="A10" s="78">
        <v>8</v>
      </c>
      <c r="B10" s="81"/>
      <c r="C10" s="81"/>
      <c r="D10" s="82"/>
      <c r="E10" s="83"/>
      <c r="F10" s="78"/>
    </row>
    <row r="11" s="71" customFormat="1" ht="30" customHeight="1" spans="1:6">
      <c r="A11" s="78">
        <v>9</v>
      </c>
      <c r="B11" s="81"/>
      <c r="C11" s="81"/>
      <c r="D11" s="82"/>
      <c r="E11" s="83"/>
      <c r="F11" s="78"/>
    </row>
    <row r="12" s="71" customFormat="1" ht="30" customHeight="1" spans="1:6">
      <c r="A12" s="78">
        <v>10</v>
      </c>
      <c r="B12" s="81"/>
      <c r="C12" s="81"/>
      <c r="D12" s="82"/>
      <c r="E12" s="83"/>
      <c r="F12" s="78"/>
    </row>
    <row r="13" s="71" customFormat="1" ht="30" customHeight="1" spans="1:6">
      <c r="A13" s="78">
        <v>11</v>
      </c>
      <c r="B13" s="81"/>
      <c r="C13" s="81"/>
      <c r="D13" s="82"/>
      <c r="E13" s="83"/>
      <c r="F13" s="78"/>
    </row>
    <row r="14" s="71" customFormat="1" ht="30" customHeight="1" spans="1:6">
      <c r="A14" s="78">
        <v>12</v>
      </c>
      <c r="B14" s="81"/>
      <c r="C14" s="81"/>
      <c r="D14" s="82"/>
      <c r="E14" s="83"/>
      <c r="F14" s="78"/>
    </row>
    <row r="15" s="71" customFormat="1" ht="30" customHeight="1" spans="1:6">
      <c r="A15" s="78">
        <v>13</v>
      </c>
      <c r="B15" s="81"/>
      <c r="C15" s="81"/>
      <c r="D15" s="82"/>
      <c r="E15" s="83"/>
      <c r="F15" s="78"/>
    </row>
    <row r="16" s="71" customFormat="1" ht="30" customHeight="1" spans="1:6">
      <c r="A16" s="78">
        <v>14</v>
      </c>
      <c r="B16" s="81"/>
      <c r="C16" s="81"/>
      <c r="D16" s="82"/>
      <c r="E16" s="83"/>
      <c r="F16" s="78"/>
    </row>
    <row r="17" s="71" customFormat="1" ht="30" customHeight="1" spans="1:6">
      <c r="A17" s="78">
        <v>15</v>
      </c>
      <c r="B17" s="81"/>
      <c r="C17" s="81"/>
      <c r="D17" s="82"/>
      <c r="E17" s="83"/>
      <c r="F17" s="78"/>
    </row>
    <row r="18" s="71" customFormat="1" ht="30" customHeight="1" spans="1:6">
      <c r="A18" s="78">
        <v>16</v>
      </c>
      <c r="B18" s="81"/>
      <c r="C18" s="81"/>
      <c r="D18" s="82"/>
      <c r="E18" s="83"/>
      <c r="F18" s="78"/>
    </row>
    <row r="19" s="71" customFormat="1" ht="30" customHeight="1" spans="1:6">
      <c r="A19" s="78">
        <v>11</v>
      </c>
      <c r="B19" s="81"/>
      <c r="C19" s="81"/>
      <c r="D19" s="82"/>
      <c r="E19" s="83"/>
      <c r="F19" s="78"/>
    </row>
    <row r="20" s="71" customFormat="1" ht="30" customHeight="1" spans="1:6">
      <c r="A20" s="78">
        <v>12</v>
      </c>
      <c r="B20" s="81"/>
      <c r="C20" s="81"/>
      <c r="D20" s="82"/>
      <c r="E20" s="83"/>
      <c r="F20" s="78"/>
    </row>
    <row r="21" s="71" customFormat="1" ht="30" customHeight="1" spans="1:6">
      <c r="A21" s="78">
        <v>13</v>
      </c>
      <c r="B21" s="81"/>
      <c r="C21" s="81"/>
      <c r="D21" s="82"/>
      <c r="E21" s="83"/>
      <c r="F21" s="78"/>
    </row>
    <row r="22" s="71" customFormat="1" ht="30" customHeight="1" spans="1:6">
      <c r="A22" s="78">
        <v>14</v>
      </c>
      <c r="B22" s="81"/>
      <c r="C22" s="81"/>
      <c r="D22" s="82"/>
      <c r="E22" s="83"/>
      <c r="F22" s="78"/>
    </row>
    <row r="23" s="71" customFormat="1" ht="30" customHeight="1" spans="1:6">
      <c r="A23" s="78">
        <v>15</v>
      </c>
      <c r="B23" s="81"/>
      <c r="C23" s="81"/>
      <c r="D23" s="82"/>
      <c r="E23" s="83"/>
      <c r="F23" s="78"/>
    </row>
    <row r="24" s="71" customFormat="1" ht="30" customHeight="1" spans="1:6">
      <c r="A24" s="78">
        <v>16</v>
      </c>
      <c r="B24" s="81"/>
      <c r="C24" s="81"/>
      <c r="D24" s="82"/>
      <c r="E24" s="83"/>
      <c r="F24" s="78"/>
    </row>
    <row r="25" s="71" customFormat="1" ht="30" customHeight="1" spans="1:6">
      <c r="A25" s="78">
        <v>17</v>
      </c>
      <c r="B25" s="81"/>
      <c r="C25" s="81"/>
      <c r="D25" s="82"/>
      <c r="E25" s="83"/>
      <c r="F25" s="78"/>
    </row>
    <row r="26" s="71" customFormat="1" ht="30" customHeight="1" spans="1:6">
      <c r="A26" s="78">
        <v>18</v>
      </c>
      <c r="B26" s="81"/>
      <c r="C26" s="81"/>
      <c r="D26" s="82"/>
      <c r="E26" s="83"/>
      <c r="F26" s="78"/>
    </row>
    <row r="27" s="71" customFormat="1" ht="30" customHeight="1" spans="1:6">
      <c r="A27" s="78">
        <v>19</v>
      </c>
      <c r="B27" s="81"/>
      <c r="C27" s="81"/>
      <c r="D27" s="82"/>
      <c r="E27" s="83"/>
      <c r="F27" s="78"/>
    </row>
    <row r="28" s="71" customFormat="1" ht="30" customHeight="1" spans="1:6">
      <c r="A28" s="78">
        <v>20</v>
      </c>
      <c r="B28" s="81"/>
      <c r="C28" s="81"/>
      <c r="D28" s="82"/>
      <c r="E28" s="83"/>
      <c r="F28" s="78"/>
    </row>
    <row r="29" s="71" customFormat="1" ht="30" customHeight="1" spans="1:6">
      <c r="A29" s="78">
        <v>21</v>
      </c>
      <c r="B29" s="81"/>
      <c r="C29" s="81"/>
      <c r="D29" s="82"/>
      <c r="E29" s="83"/>
      <c r="F29" s="78"/>
    </row>
    <row r="30" s="71" customFormat="1" ht="30" customHeight="1" spans="1:6">
      <c r="A30" s="78">
        <v>22</v>
      </c>
      <c r="B30" s="81"/>
      <c r="C30" s="81"/>
      <c r="D30" s="82"/>
      <c r="E30" s="83"/>
      <c r="F30" s="78"/>
    </row>
    <row r="31" s="71" customFormat="1" ht="30" customHeight="1" spans="1:6">
      <c r="A31" s="78">
        <v>23</v>
      </c>
      <c r="B31" s="81"/>
      <c r="C31" s="81"/>
      <c r="D31" s="82"/>
      <c r="E31" s="83"/>
      <c r="F31" s="78"/>
    </row>
    <row r="32" s="71" customFormat="1" ht="30" customHeight="1" spans="1:6">
      <c r="A32" s="78">
        <v>24</v>
      </c>
      <c r="B32" s="81"/>
      <c r="C32" s="81"/>
      <c r="D32" s="82"/>
      <c r="E32" s="83"/>
      <c r="F32" s="78"/>
    </row>
    <row r="33" s="71" customFormat="1" ht="30" customHeight="1" spans="1:6">
      <c r="A33" s="78">
        <v>25</v>
      </c>
      <c r="B33" s="81"/>
      <c r="C33" s="81"/>
      <c r="D33" s="82"/>
      <c r="E33" s="83"/>
      <c r="F33" s="78"/>
    </row>
    <row r="34" s="71" customFormat="1" ht="30" customHeight="1" spans="1:6">
      <c r="A34" s="78">
        <v>26</v>
      </c>
      <c r="B34" s="81"/>
      <c r="C34" s="81"/>
      <c r="D34" s="82"/>
      <c r="E34" s="83"/>
      <c r="F34" s="78"/>
    </row>
    <row r="35" s="71" customFormat="1" ht="30" customHeight="1" spans="1:6">
      <c r="A35" s="78">
        <v>27</v>
      </c>
      <c r="B35" s="81"/>
      <c r="C35" s="81"/>
      <c r="D35" s="82"/>
      <c r="E35" s="83"/>
      <c r="F35" s="78"/>
    </row>
    <row r="36" s="71" customFormat="1" ht="30" customHeight="1" spans="1:6">
      <c r="A36" s="78">
        <v>28</v>
      </c>
      <c r="B36" s="81"/>
      <c r="C36" s="81"/>
      <c r="D36" s="82"/>
      <c r="E36" s="83"/>
      <c r="F36" s="78"/>
    </row>
    <row r="37" s="71" customFormat="1" ht="30" customHeight="1" spans="1:6">
      <c r="A37" s="78">
        <v>29</v>
      </c>
      <c r="B37" s="81"/>
      <c r="C37" s="81"/>
      <c r="D37" s="82"/>
      <c r="E37" s="83"/>
      <c r="F37" s="78"/>
    </row>
    <row r="38" s="71" customFormat="1" ht="30" customHeight="1" spans="1:6">
      <c r="A38" s="78">
        <v>30</v>
      </c>
      <c r="B38" s="81"/>
      <c r="C38" s="81"/>
      <c r="D38" s="82"/>
      <c r="E38" s="83"/>
      <c r="F38" s="78"/>
    </row>
    <row r="39" s="71" customFormat="1" ht="30" customHeight="1" spans="1:6">
      <c r="A39" s="84"/>
      <c r="B39" s="84"/>
      <c r="C39" s="84"/>
      <c r="D39" s="82"/>
      <c r="E39" s="83"/>
      <c r="F39" s="78"/>
    </row>
    <row r="40" ht="18.75" spans="1:6">
      <c r="A40" s="85"/>
      <c r="B40" s="85"/>
      <c r="C40" s="85"/>
      <c r="D40" s="85"/>
      <c r="E40" s="86"/>
      <c r="F40" s="85"/>
    </row>
    <row r="41" ht="18.75" spans="1:6">
      <c r="A41" s="85"/>
      <c r="B41" s="85"/>
      <c r="C41" s="85"/>
      <c r="D41" s="85"/>
      <c r="E41" s="86"/>
      <c r="F41" s="85"/>
    </row>
    <row r="42" ht="18.75" spans="1:6">
      <c r="A42" s="85"/>
      <c r="B42" s="85"/>
      <c r="C42" s="85"/>
      <c r="D42" s="85"/>
      <c r="E42" s="86"/>
      <c r="F42" s="85"/>
    </row>
    <row r="43" ht="18.75" spans="1:6">
      <c r="A43" s="85"/>
      <c r="B43" s="85"/>
      <c r="C43" s="85"/>
      <c r="D43" s="85"/>
      <c r="E43" s="86"/>
      <c r="F43" s="85"/>
    </row>
    <row r="44" ht="18.75" spans="1:6">
      <c r="A44" s="85"/>
      <c r="B44" s="85"/>
      <c r="C44" s="85"/>
      <c r="D44" s="85"/>
      <c r="E44" s="86"/>
      <c r="F44" s="85"/>
    </row>
    <row r="45" ht="18.75" spans="1:6">
      <c r="A45" s="85"/>
      <c r="B45" s="85"/>
      <c r="C45" s="85"/>
      <c r="D45" s="85"/>
      <c r="E45" s="86"/>
      <c r="F45" s="85"/>
    </row>
    <row r="46" ht="18.75" spans="1:6">
      <c r="A46" s="85"/>
      <c r="B46" s="85"/>
      <c r="C46" s="85"/>
      <c r="D46" s="85"/>
      <c r="E46" s="86"/>
      <c r="F46" s="85"/>
    </row>
    <row r="47" ht="18.75" spans="1:6">
      <c r="A47" s="85"/>
      <c r="B47" s="85"/>
      <c r="C47" s="85"/>
      <c r="D47" s="85"/>
      <c r="E47" s="86"/>
      <c r="F47" s="85"/>
    </row>
    <row r="48" ht="18.75" spans="1:6">
      <c r="A48" s="85"/>
      <c r="B48" s="85"/>
      <c r="C48" s="85"/>
      <c r="D48" s="85"/>
      <c r="E48" s="86"/>
      <c r="F48" s="85"/>
    </row>
    <row r="49" ht="18.75" spans="1:6">
      <c r="A49" s="85"/>
      <c r="B49" s="85"/>
      <c r="C49" s="85"/>
      <c r="D49" s="85"/>
      <c r="E49" s="86"/>
      <c r="F49" s="85"/>
    </row>
    <row r="50" ht="18.75" spans="1:6">
      <c r="A50" s="85"/>
      <c r="B50" s="85"/>
      <c r="C50" s="85"/>
      <c r="D50" s="85"/>
      <c r="E50" s="86"/>
      <c r="F50" s="85"/>
    </row>
    <row r="51" ht="18.75" spans="1:6">
      <c r="A51" s="85"/>
      <c r="B51" s="85"/>
      <c r="C51" s="85"/>
      <c r="D51" s="85"/>
      <c r="E51" s="86"/>
      <c r="F51" s="85"/>
    </row>
    <row r="52" ht="18.75" spans="1:6">
      <c r="A52" s="85"/>
      <c r="B52" s="85"/>
      <c r="C52" s="85"/>
      <c r="D52" s="85"/>
      <c r="E52" s="86"/>
      <c r="F52" s="85"/>
    </row>
    <row r="53" ht="18.75" spans="1:6">
      <c r="A53" s="85"/>
      <c r="B53" s="85"/>
      <c r="C53" s="85"/>
      <c r="D53" s="85"/>
      <c r="E53" s="86"/>
      <c r="F53" s="85"/>
    </row>
    <row r="54" ht="18.75" spans="1:6">
      <c r="A54" s="85"/>
      <c r="B54" s="85"/>
      <c r="C54" s="85"/>
      <c r="D54" s="85"/>
      <c r="E54" s="86"/>
      <c r="F54" s="85"/>
    </row>
    <row r="55" ht="18.75" spans="1:6">
      <c r="A55" s="85"/>
      <c r="B55" s="85"/>
      <c r="C55" s="85"/>
      <c r="D55" s="85"/>
      <c r="E55" s="86"/>
      <c r="F55" s="85"/>
    </row>
    <row r="56" ht="18.75" spans="1:6">
      <c r="A56" s="85"/>
      <c r="B56" s="85"/>
      <c r="C56" s="85"/>
      <c r="D56" s="85"/>
      <c r="E56" s="86"/>
      <c r="F56" s="85"/>
    </row>
    <row r="57" ht="18.75" spans="1:6">
      <c r="A57" s="85"/>
      <c r="B57" s="85"/>
      <c r="C57" s="85"/>
      <c r="D57" s="85"/>
      <c r="E57" s="86"/>
      <c r="F57" s="85"/>
    </row>
    <row r="58" ht="18.75" spans="1:6">
      <c r="A58" s="85"/>
      <c r="B58" s="85"/>
      <c r="C58" s="85"/>
      <c r="D58" s="85"/>
      <c r="E58" s="86"/>
      <c r="F58" s="85"/>
    </row>
    <row r="59" ht="18.75" spans="1:6">
      <c r="A59" s="85"/>
      <c r="B59" s="85"/>
      <c r="C59" s="85"/>
      <c r="D59" s="85"/>
      <c r="E59" s="86"/>
      <c r="F59" s="85"/>
    </row>
    <row r="60" ht="18.75" spans="1:6">
      <c r="A60" s="85"/>
      <c r="B60" s="85"/>
      <c r="C60" s="85"/>
      <c r="D60" s="85"/>
      <c r="E60" s="86"/>
      <c r="F60" s="85"/>
    </row>
    <row r="61" ht="18.75" spans="1:6">
      <c r="A61" s="85"/>
      <c r="B61" s="85"/>
      <c r="C61" s="85"/>
      <c r="D61" s="85"/>
      <c r="E61" s="86"/>
      <c r="F61" s="85"/>
    </row>
    <row r="62" ht="18.75" spans="1:6">
      <c r="A62" s="85"/>
      <c r="B62" s="85"/>
      <c r="C62" s="85"/>
      <c r="D62" s="85"/>
      <c r="E62" s="86"/>
      <c r="F62" s="85"/>
    </row>
    <row r="63" ht="18.75" spans="1:6">
      <c r="A63" s="85"/>
      <c r="B63" s="85"/>
      <c r="C63" s="85"/>
      <c r="D63" s="85"/>
      <c r="E63" s="86"/>
      <c r="F63" s="85"/>
    </row>
    <row r="64" ht="18.75" spans="1:6">
      <c r="A64" s="85"/>
      <c r="B64" s="85"/>
      <c r="C64" s="85"/>
      <c r="D64" s="85"/>
      <c r="E64" s="86"/>
      <c r="F64" s="85"/>
    </row>
    <row r="65" ht="18.75" spans="1:6">
      <c r="A65" s="85"/>
      <c r="B65" s="85"/>
      <c r="C65" s="85"/>
      <c r="D65" s="85"/>
      <c r="E65" s="86"/>
      <c r="F65" s="85"/>
    </row>
    <row r="66" ht="18.75" spans="1:6">
      <c r="A66" s="85"/>
      <c r="B66" s="85"/>
      <c r="C66" s="85"/>
      <c r="D66" s="85"/>
      <c r="E66" s="86"/>
      <c r="F66" s="85"/>
    </row>
    <row r="67" ht="18.75" spans="1:6">
      <c r="A67" s="85"/>
      <c r="B67" s="85"/>
      <c r="C67" s="85"/>
      <c r="D67" s="85"/>
      <c r="E67" s="86"/>
      <c r="F67" s="85"/>
    </row>
    <row r="68" ht="18.75" spans="1:6">
      <c r="A68" s="85"/>
      <c r="B68" s="85"/>
      <c r="C68" s="85"/>
      <c r="D68" s="85"/>
      <c r="E68" s="86"/>
      <c r="F68" s="85"/>
    </row>
    <row r="69" ht="18.75" spans="1:6">
      <c r="A69" s="85"/>
      <c r="B69" s="85"/>
      <c r="C69" s="85"/>
      <c r="D69" s="85"/>
      <c r="E69" s="86"/>
      <c r="F69" s="85"/>
    </row>
    <row r="70" ht="18.75" spans="1:6">
      <c r="A70" s="85"/>
      <c r="B70" s="85"/>
      <c r="C70" s="85"/>
      <c r="D70" s="85"/>
      <c r="E70" s="86"/>
      <c r="F70" s="85"/>
    </row>
    <row r="71" ht="18.75" spans="1:6">
      <c r="A71" s="85"/>
      <c r="B71" s="85"/>
      <c r="C71" s="85"/>
      <c r="D71" s="85"/>
      <c r="E71" s="86"/>
      <c r="F71" s="85"/>
    </row>
    <row r="72" ht="18.75" spans="1:6">
      <c r="A72" s="85"/>
      <c r="B72" s="85"/>
      <c r="C72" s="85"/>
      <c r="D72" s="85"/>
      <c r="E72" s="86"/>
      <c r="F72" s="85"/>
    </row>
    <row r="73" ht="18.75" spans="1:6">
      <c r="A73" s="85"/>
      <c r="B73" s="85"/>
      <c r="C73" s="85"/>
      <c r="D73" s="85"/>
      <c r="E73" s="86"/>
      <c r="F73" s="85"/>
    </row>
    <row r="74" ht="18.75" spans="1:6">
      <c r="A74" s="85"/>
      <c r="B74" s="85"/>
      <c r="C74" s="85"/>
      <c r="D74" s="85"/>
      <c r="E74" s="86"/>
      <c r="F74" s="85"/>
    </row>
    <row r="75" ht="18.75" spans="1:6">
      <c r="A75" s="85"/>
      <c r="B75" s="85"/>
      <c r="C75" s="85"/>
      <c r="D75" s="85"/>
      <c r="E75" s="86"/>
      <c r="F75" s="85"/>
    </row>
    <row r="76" ht="18.75" spans="1:6">
      <c r="A76" s="85"/>
      <c r="B76" s="85"/>
      <c r="C76" s="85"/>
      <c r="D76" s="85"/>
      <c r="E76" s="86"/>
      <c r="F76" s="85"/>
    </row>
    <row r="77" ht="18.75" spans="1:6">
      <c r="A77" s="85"/>
      <c r="B77" s="85"/>
      <c r="C77" s="85"/>
      <c r="D77" s="85"/>
      <c r="E77" s="86"/>
      <c r="F77" s="85"/>
    </row>
    <row r="78" ht="18.75" spans="1:6">
      <c r="A78" s="85"/>
      <c r="B78" s="85"/>
      <c r="C78" s="85"/>
      <c r="D78" s="85"/>
      <c r="E78" s="86"/>
      <c r="F78" s="85"/>
    </row>
    <row r="79" ht="18.75" spans="1:6">
      <c r="A79" s="85"/>
      <c r="B79" s="85"/>
      <c r="C79" s="85"/>
      <c r="D79" s="85"/>
      <c r="E79" s="86"/>
      <c r="F79" s="85"/>
    </row>
    <row r="80" ht="18.75" spans="1:6">
      <c r="A80" s="85"/>
      <c r="B80" s="85"/>
      <c r="C80" s="85"/>
      <c r="D80" s="85"/>
      <c r="E80" s="86"/>
      <c r="F80" s="85"/>
    </row>
    <row r="81" ht="18.75" spans="1:6">
      <c r="A81" s="85"/>
      <c r="B81" s="85"/>
      <c r="C81" s="85"/>
      <c r="D81" s="85"/>
      <c r="E81" s="86"/>
      <c r="F81" s="85"/>
    </row>
    <row r="82" ht="18.75" spans="1:6">
      <c r="A82" s="85"/>
      <c r="B82" s="85"/>
      <c r="C82" s="85"/>
      <c r="D82" s="85"/>
      <c r="E82" s="86"/>
      <c r="F82" s="85"/>
    </row>
    <row r="83" ht="18.75" spans="1:6">
      <c r="A83" s="85"/>
      <c r="B83" s="85"/>
      <c r="C83" s="85"/>
      <c r="D83" s="85"/>
      <c r="E83" s="86"/>
      <c r="F83" s="85"/>
    </row>
    <row r="84" ht="18.75" spans="1:6">
      <c r="A84" s="85"/>
      <c r="B84" s="85"/>
      <c r="C84" s="85"/>
      <c r="D84" s="85"/>
      <c r="E84" s="86"/>
      <c r="F84" s="85"/>
    </row>
    <row r="85" ht="18.75" spans="1:6">
      <c r="A85" s="85"/>
      <c r="B85" s="85"/>
      <c r="C85" s="85"/>
      <c r="D85" s="85"/>
      <c r="E85" s="86"/>
      <c r="F85" s="85"/>
    </row>
    <row r="86" ht="18.75" spans="1:6">
      <c r="A86" s="85"/>
      <c r="B86" s="85"/>
      <c r="C86" s="85"/>
      <c r="D86" s="85"/>
      <c r="E86" s="86"/>
      <c r="F86" s="85"/>
    </row>
    <row r="87" ht="18.75" spans="1:6">
      <c r="A87" s="85"/>
      <c r="B87" s="85"/>
      <c r="C87" s="85"/>
      <c r="D87" s="85"/>
      <c r="E87" s="86"/>
      <c r="F87" s="85"/>
    </row>
    <row r="88" ht="18.75" spans="1:6">
      <c r="A88" s="85"/>
      <c r="B88" s="85"/>
      <c r="C88" s="85"/>
      <c r="D88" s="85"/>
      <c r="E88" s="86"/>
      <c r="F88" s="85"/>
    </row>
    <row r="89" ht="18.75" spans="1:6">
      <c r="A89" s="85"/>
      <c r="B89" s="85"/>
      <c r="C89" s="85"/>
      <c r="D89" s="85"/>
      <c r="E89" s="86"/>
      <c r="F89" s="85"/>
    </row>
    <row r="90" ht="18.75" spans="1:6">
      <c r="A90" s="85"/>
      <c r="B90" s="85"/>
      <c r="C90" s="85"/>
      <c r="D90" s="85"/>
      <c r="E90" s="86"/>
      <c r="F90" s="85"/>
    </row>
    <row r="91" ht="18.75" spans="1:6">
      <c r="A91" s="85"/>
      <c r="B91" s="85"/>
      <c r="C91" s="85"/>
      <c r="D91" s="85"/>
      <c r="E91" s="86"/>
      <c r="F91" s="85"/>
    </row>
    <row r="92" ht="18.75" spans="1:6">
      <c r="A92" s="85"/>
      <c r="B92" s="85"/>
      <c r="C92" s="85"/>
      <c r="D92" s="85"/>
      <c r="E92" s="86"/>
      <c r="F92" s="85"/>
    </row>
    <row r="93" ht="18.75" spans="1:6">
      <c r="A93" s="85"/>
      <c r="B93" s="85"/>
      <c r="C93" s="85"/>
      <c r="D93" s="85"/>
      <c r="E93" s="86"/>
      <c r="F93" s="85"/>
    </row>
    <row r="94" ht="18.75" spans="1:6">
      <c r="A94" s="85"/>
      <c r="B94" s="85"/>
      <c r="C94" s="85"/>
      <c r="D94" s="85"/>
      <c r="E94" s="86"/>
      <c r="F94" s="85"/>
    </row>
    <row r="95" ht="18.75" spans="1:6">
      <c r="A95" s="85"/>
      <c r="B95" s="85"/>
      <c r="C95" s="85"/>
      <c r="D95" s="85"/>
      <c r="E95" s="86"/>
      <c r="F95" s="85"/>
    </row>
    <row r="96" ht="18.75" spans="1:6">
      <c r="A96" s="85"/>
      <c r="B96" s="85"/>
      <c r="C96" s="85"/>
      <c r="D96" s="85"/>
      <c r="E96" s="86"/>
      <c r="F96" s="85"/>
    </row>
    <row r="97" ht="18.75" spans="1:6">
      <c r="A97" s="85"/>
      <c r="B97" s="85"/>
      <c r="C97" s="85"/>
      <c r="D97" s="85"/>
      <c r="E97" s="86"/>
      <c r="F97" s="85"/>
    </row>
    <row r="98" ht="18.75" spans="1:6">
      <c r="A98" s="85"/>
      <c r="B98" s="85"/>
      <c r="C98" s="85"/>
      <c r="D98" s="85"/>
      <c r="E98" s="86"/>
      <c r="F98" s="85"/>
    </row>
    <row r="99" ht="18.75" spans="1:6">
      <c r="A99" s="85"/>
      <c r="B99" s="85"/>
      <c r="C99" s="85"/>
      <c r="D99" s="85"/>
      <c r="E99" s="86"/>
      <c r="F99" s="85"/>
    </row>
    <row r="100" ht="18.75" spans="1:6">
      <c r="A100" s="85"/>
      <c r="B100" s="85"/>
      <c r="C100" s="85"/>
      <c r="D100" s="85"/>
      <c r="E100" s="86"/>
      <c r="F100" s="85"/>
    </row>
    <row r="101" ht="18.75" spans="1:6">
      <c r="A101" s="85"/>
      <c r="B101" s="85"/>
      <c r="C101" s="85"/>
      <c r="D101" s="85"/>
      <c r="E101" s="86"/>
      <c r="F101" s="85"/>
    </row>
    <row r="102" ht="18.75" spans="1:6">
      <c r="A102" s="85"/>
      <c r="B102" s="85"/>
      <c r="C102" s="85"/>
      <c r="D102" s="85"/>
      <c r="E102" s="86"/>
      <c r="F102" s="85"/>
    </row>
    <row r="103" ht="18.75" spans="1:6">
      <c r="A103" s="85"/>
      <c r="B103" s="85"/>
      <c r="C103" s="85"/>
      <c r="D103" s="85"/>
      <c r="E103" s="86"/>
      <c r="F103" s="85"/>
    </row>
    <row r="104" ht="18.75" spans="1:6">
      <c r="A104" s="85"/>
      <c r="B104" s="85"/>
      <c r="C104" s="85"/>
      <c r="D104" s="85"/>
      <c r="E104" s="86"/>
      <c r="F104" s="85"/>
    </row>
    <row r="105" ht="18.75" spans="1:6">
      <c r="A105" s="85"/>
      <c r="B105" s="85"/>
      <c r="C105" s="85"/>
      <c r="D105" s="85"/>
      <c r="E105" s="86"/>
      <c r="F105" s="85"/>
    </row>
    <row r="106" ht="18.75" spans="1:6">
      <c r="A106" s="85"/>
      <c r="B106" s="85"/>
      <c r="C106" s="85"/>
      <c r="D106" s="85"/>
      <c r="E106" s="86"/>
      <c r="F106" s="85"/>
    </row>
    <row r="107" ht="18.75" spans="1:6">
      <c r="A107" s="85"/>
      <c r="B107" s="85"/>
      <c r="C107" s="85"/>
      <c r="D107" s="85"/>
      <c r="E107" s="86"/>
      <c r="F107" s="85"/>
    </row>
    <row r="108" ht="18.75" spans="1:6">
      <c r="A108" s="85"/>
      <c r="B108" s="85"/>
      <c r="C108" s="85"/>
      <c r="D108" s="85"/>
      <c r="E108" s="86"/>
      <c r="F108" s="85"/>
    </row>
    <row r="109" ht="18.75" spans="1:6">
      <c r="A109" s="85"/>
      <c r="B109" s="85"/>
      <c r="C109" s="85"/>
      <c r="D109" s="85"/>
      <c r="E109" s="86"/>
      <c r="F109" s="85"/>
    </row>
    <row r="110" ht="18.75" spans="1:6">
      <c r="A110" s="85"/>
      <c r="B110" s="85"/>
      <c r="C110" s="85"/>
      <c r="D110" s="85"/>
      <c r="E110" s="86"/>
      <c r="F110" s="85"/>
    </row>
    <row r="111" ht="18.75" spans="1:6">
      <c r="A111" s="85"/>
      <c r="B111" s="85"/>
      <c r="C111" s="85"/>
      <c r="D111" s="85"/>
      <c r="E111" s="86"/>
      <c r="F111" s="85"/>
    </row>
    <row r="112" ht="18.75" spans="1:6">
      <c r="A112" s="85"/>
      <c r="B112" s="85"/>
      <c r="C112" s="85"/>
      <c r="D112" s="85"/>
      <c r="E112" s="86"/>
      <c r="F112" s="85"/>
    </row>
    <row r="113" ht="18.75" spans="1:6">
      <c r="A113" s="85"/>
      <c r="B113" s="85"/>
      <c r="C113" s="85"/>
      <c r="D113" s="85"/>
      <c r="E113" s="86"/>
      <c r="F113" s="85"/>
    </row>
    <row r="114" ht="18.75" spans="1:6">
      <c r="A114" s="85"/>
      <c r="B114" s="85"/>
      <c r="C114" s="85"/>
      <c r="D114" s="85"/>
      <c r="E114" s="86"/>
      <c r="F114" s="85"/>
    </row>
    <row r="115" ht="18.75" spans="1:6">
      <c r="A115" s="85"/>
      <c r="B115" s="85"/>
      <c r="C115" s="85"/>
      <c r="D115" s="85"/>
      <c r="E115" s="86"/>
      <c r="F115" s="85"/>
    </row>
    <row r="116" ht="18.75" spans="1:6">
      <c r="A116" s="85"/>
      <c r="B116" s="85"/>
      <c r="C116" s="85"/>
      <c r="D116" s="85"/>
      <c r="E116" s="86"/>
      <c r="F116" s="85"/>
    </row>
    <row r="117" ht="18.75" spans="1:6">
      <c r="A117" s="85"/>
      <c r="B117" s="85"/>
      <c r="C117" s="85"/>
      <c r="D117" s="85"/>
      <c r="E117" s="86"/>
      <c r="F117" s="85"/>
    </row>
    <row r="118" ht="18.75" spans="1:6">
      <c r="A118" s="85"/>
      <c r="B118" s="85"/>
      <c r="C118" s="85"/>
      <c r="D118" s="85"/>
      <c r="E118" s="86"/>
      <c r="F118" s="85"/>
    </row>
    <row r="119" ht="18.75" spans="1:6">
      <c r="A119" s="85"/>
      <c r="B119" s="85"/>
      <c r="C119" s="85"/>
      <c r="D119" s="85"/>
      <c r="E119" s="86"/>
      <c r="F119" s="85"/>
    </row>
    <row r="120" ht="18.75" spans="1:6">
      <c r="A120" s="85"/>
      <c r="B120" s="85"/>
      <c r="C120" s="85"/>
      <c r="D120" s="85"/>
      <c r="E120" s="86"/>
      <c r="F120" s="85"/>
    </row>
    <row r="121" ht="18.75" spans="1:6">
      <c r="A121" s="85"/>
      <c r="B121" s="85"/>
      <c r="C121" s="85"/>
      <c r="D121" s="85"/>
      <c r="E121" s="86"/>
      <c r="F121" s="85"/>
    </row>
    <row r="122" ht="18.75" spans="1:6">
      <c r="A122" s="85"/>
      <c r="B122" s="85"/>
      <c r="C122" s="85"/>
      <c r="D122" s="85"/>
      <c r="E122" s="86"/>
      <c r="F122" s="85"/>
    </row>
    <row r="123" ht="18.75" spans="1:6">
      <c r="A123" s="85"/>
      <c r="B123" s="85"/>
      <c r="C123" s="85"/>
      <c r="D123" s="85"/>
      <c r="E123" s="86"/>
      <c r="F123" s="85"/>
    </row>
    <row r="124" ht="18.75" spans="1:6">
      <c r="A124" s="85"/>
      <c r="B124" s="85"/>
      <c r="C124" s="85"/>
      <c r="D124" s="85"/>
      <c r="E124" s="86"/>
      <c r="F124" s="85"/>
    </row>
    <row r="125" ht="18.75" spans="1:6">
      <c r="A125" s="85"/>
      <c r="B125" s="85"/>
      <c r="C125" s="85"/>
      <c r="D125" s="85"/>
      <c r="E125" s="86"/>
      <c r="F125" s="85"/>
    </row>
    <row r="126" ht="18.75" spans="1:6">
      <c r="A126" s="85"/>
      <c r="B126" s="85"/>
      <c r="C126" s="85"/>
      <c r="D126" s="85"/>
      <c r="E126" s="86"/>
      <c r="F126" s="85"/>
    </row>
    <row r="127" ht="18.75" spans="1:6">
      <c r="A127" s="85"/>
      <c r="B127" s="85"/>
      <c r="C127" s="85"/>
      <c r="D127" s="85"/>
      <c r="E127" s="86"/>
      <c r="F127" s="85"/>
    </row>
    <row r="128" ht="18.75" spans="1:6">
      <c r="A128" s="85"/>
      <c r="B128" s="85"/>
      <c r="C128" s="85"/>
      <c r="D128" s="85"/>
      <c r="E128" s="86"/>
      <c r="F128" s="85"/>
    </row>
    <row r="129" ht="18.75" spans="1:6">
      <c r="A129" s="85"/>
      <c r="B129" s="85"/>
      <c r="C129" s="85"/>
      <c r="D129" s="85"/>
      <c r="E129" s="86"/>
      <c r="F129" s="85"/>
    </row>
    <row r="130" ht="18.75" spans="1:6">
      <c r="A130" s="85"/>
      <c r="B130" s="85"/>
      <c r="C130" s="85"/>
      <c r="D130" s="85"/>
      <c r="E130" s="86"/>
      <c r="F130" s="85"/>
    </row>
    <row r="131" ht="18.75" spans="1:6">
      <c r="A131" s="85"/>
      <c r="B131" s="85"/>
      <c r="C131" s="85"/>
      <c r="D131" s="85"/>
      <c r="E131" s="86"/>
      <c r="F131" s="85"/>
    </row>
    <row r="132" ht="18.75" spans="1:6">
      <c r="A132" s="85"/>
      <c r="B132" s="85"/>
      <c r="C132" s="85"/>
      <c r="D132" s="85"/>
      <c r="E132" s="86"/>
      <c r="F132" s="85"/>
    </row>
    <row r="133" ht="18.75" spans="1:6">
      <c r="A133" s="85"/>
      <c r="B133" s="85"/>
      <c r="C133" s="85"/>
      <c r="D133" s="85"/>
      <c r="E133" s="86"/>
      <c r="F133" s="85"/>
    </row>
    <row r="134" ht="18.75" spans="1:6">
      <c r="A134" s="85"/>
      <c r="B134" s="85"/>
      <c r="C134" s="85"/>
      <c r="D134" s="85"/>
      <c r="E134" s="86"/>
      <c r="F134" s="85"/>
    </row>
    <row r="135" ht="18.75" spans="1:6">
      <c r="A135" s="85"/>
      <c r="B135" s="85"/>
      <c r="C135" s="85"/>
      <c r="D135" s="85"/>
      <c r="E135" s="86"/>
      <c r="F135" s="85"/>
    </row>
    <row r="136" ht="18.75" spans="1:6">
      <c r="A136" s="85"/>
      <c r="B136" s="85"/>
      <c r="C136" s="85"/>
      <c r="D136" s="85"/>
      <c r="E136" s="86"/>
      <c r="F136" s="85"/>
    </row>
    <row r="137" ht="18.75" spans="1:6">
      <c r="A137" s="85"/>
      <c r="B137" s="85"/>
      <c r="C137" s="85"/>
      <c r="D137" s="85"/>
      <c r="E137" s="86"/>
      <c r="F137" s="85"/>
    </row>
    <row r="138" ht="18.75" spans="1:6">
      <c r="A138" s="85"/>
      <c r="B138" s="85"/>
      <c r="C138" s="85"/>
      <c r="D138" s="85"/>
      <c r="E138" s="86"/>
      <c r="F138" s="85"/>
    </row>
    <row r="139" ht="18.75" spans="1:6">
      <c r="A139" s="85"/>
      <c r="B139" s="85"/>
      <c r="C139" s="85"/>
      <c r="D139" s="85"/>
      <c r="E139" s="86"/>
      <c r="F139" s="85"/>
    </row>
    <row r="140" ht="18.75" spans="1:6">
      <c r="A140" s="85"/>
      <c r="B140" s="85"/>
      <c r="C140" s="85"/>
      <c r="D140" s="85"/>
      <c r="E140" s="86"/>
      <c r="F140" s="85"/>
    </row>
    <row r="141" ht="18.75" spans="1:6">
      <c r="A141" s="85"/>
      <c r="B141" s="85"/>
      <c r="C141" s="85"/>
      <c r="D141" s="85"/>
      <c r="E141" s="86"/>
      <c r="F141" s="85"/>
    </row>
    <row r="142" ht="18.75" spans="1:6">
      <c r="A142" s="85"/>
      <c r="B142" s="85"/>
      <c r="C142" s="85"/>
      <c r="D142" s="85"/>
      <c r="E142" s="86"/>
      <c r="F142" s="85"/>
    </row>
    <row r="143" ht="18.75" spans="1:6">
      <c r="A143" s="85"/>
      <c r="B143" s="85"/>
      <c r="C143" s="85"/>
      <c r="D143" s="85"/>
      <c r="E143" s="86"/>
      <c r="F143" s="85"/>
    </row>
    <row r="144" ht="18.75" spans="1:6">
      <c r="A144" s="85"/>
      <c r="B144" s="85"/>
      <c r="C144" s="85"/>
      <c r="D144" s="85"/>
      <c r="E144" s="86"/>
      <c r="F144" s="85"/>
    </row>
    <row r="145" ht="18.75" spans="1:6">
      <c r="A145" s="85"/>
      <c r="B145" s="85"/>
      <c r="C145" s="85"/>
      <c r="D145" s="85"/>
      <c r="E145" s="86"/>
      <c r="F145" s="85"/>
    </row>
    <row r="146" ht="18.75" spans="1:6">
      <c r="A146" s="85"/>
      <c r="B146" s="85"/>
      <c r="C146" s="85"/>
      <c r="D146" s="85"/>
      <c r="E146" s="86"/>
      <c r="F146" s="85"/>
    </row>
    <row r="147" ht="18.75" spans="1:6">
      <c r="A147" s="85"/>
      <c r="B147" s="85"/>
      <c r="C147" s="85"/>
      <c r="D147" s="85"/>
      <c r="E147" s="86"/>
      <c r="F147" s="85"/>
    </row>
    <row r="148" ht="18.75" spans="1:6">
      <c r="A148" s="85"/>
      <c r="B148" s="85"/>
      <c r="C148" s="85"/>
      <c r="D148" s="85"/>
      <c r="E148" s="86"/>
      <c r="F148" s="85"/>
    </row>
    <row r="149" ht="18.75" spans="1:6">
      <c r="A149" s="85"/>
      <c r="B149" s="85"/>
      <c r="C149" s="85"/>
      <c r="D149" s="85"/>
      <c r="E149" s="86"/>
      <c r="F149" s="85"/>
    </row>
    <row r="150" ht="18.75" spans="1:6">
      <c r="A150" s="85"/>
      <c r="B150" s="85"/>
      <c r="C150" s="85"/>
      <c r="D150" s="85"/>
      <c r="E150" s="86"/>
      <c r="F150" s="85"/>
    </row>
    <row r="151" ht="18.75" spans="1:6">
      <c r="A151" s="85"/>
      <c r="B151" s="85"/>
      <c r="C151" s="85"/>
      <c r="D151" s="85"/>
      <c r="E151" s="86"/>
      <c r="F151" s="85"/>
    </row>
    <row r="152" ht="18.75" spans="1:6">
      <c r="A152" s="85"/>
      <c r="B152" s="85"/>
      <c r="C152" s="85"/>
      <c r="D152" s="85"/>
      <c r="E152" s="86"/>
      <c r="F152" s="85"/>
    </row>
    <row r="153" ht="18.75" spans="1:6">
      <c r="A153" s="85"/>
      <c r="B153" s="85"/>
      <c r="C153" s="85"/>
      <c r="D153" s="85"/>
      <c r="E153" s="86"/>
      <c r="F153" s="85"/>
    </row>
    <row r="154" ht="18.75" spans="1:6">
      <c r="A154" s="85"/>
      <c r="B154" s="85"/>
      <c r="C154" s="85"/>
      <c r="D154" s="85"/>
      <c r="E154" s="86"/>
      <c r="F154" s="85"/>
    </row>
    <row r="155" ht="18.75" spans="1:6">
      <c r="A155" s="85"/>
      <c r="B155" s="85"/>
      <c r="C155" s="85"/>
      <c r="D155" s="85"/>
      <c r="E155" s="86"/>
      <c r="F155" s="85"/>
    </row>
    <row r="156" ht="18.75" spans="1:6">
      <c r="A156" s="85"/>
      <c r="B156" s="85"/>
      <c r="C156" s="85"/>
      <c r="D156" s="85"/>
      <c r="E156" s="86"/>
      <c r="F156" s="85"/>
    </row>
    <row r="157" ht="18.75" spans="1:6">
      <c r="A157" s="85"/>
      <c r="B157" s="85"/>
      <c r="C157" s="85"/>
      <c r="D157" s="85"/>
      <c r="E157" s="86"/>
      <c r="F157" s="85"/>
    </row>
    <row r="158" ht="18.75" spans="1:6">
      <c r="A158" s="85"/>
      <c r="B158" s="85"/>
      <c r="C158" s="85"/>
      <c r="D158" s="85"/>
      <c r="E158" s="86"/>
      <c r="F158" s="85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  <row r="200" ht="18.75" spans="1:6">
      <c r="A200" s="85"/>
      <c r="B200" s="85"/>
      <c r="C200" s="85"/>
      <c r="D200" s="85"/>
      <c r="E200" s="86"/>
      <c r="F200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82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7.625" style="71" customWidth="1"/>
    <col min="9" max="9" width="16.75" style="71" customWidth="1"/>
    <col min="10" max="16384" width="9" style="71"/>
  </cols>
  <sheetData>
    <row r="1" ht="36.75" customHeight="1" spans="1:9">
      <c r="A1" s="73" t="s">
        <v>178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SUM(D3:D500)</f>
        <v>4133</v>
      </c>
      <c r="I2" s="80">
        <f>COUNTIF(分析总表!B4:B189,"龙老板")</f>
        <v>53</v>
      </c>
    </row>
    <row r="3" s="71" customFormat="1" ht="30" customHeight="1" spans="1:6">
      <c r="A3" s="78">
        <v>1</v>
      </c>
      <c r="B3" s="81" t="str" cm="1">
        <f t="array" ref="B3:F113">_xlfn._xlws.SORT(_xlfn._xlws.FILTER(分析总表!C3:G672,分析总表!B3:B672=LEFT(A1,3)))</f>
        <v>白萝卜</v>
      </c>
      <c r="C3" s="81" t="str">
        <v>斤</v>
      </c>
      <c r="D3" s="82">
        <v>40</v>
      </c>
      <c r="E3" s="83">
        <v>0</v>
      </c>
      <c r="F3" s="78" t="str">
        <v>象山学员六大队</v>
      </c>
    </row>
    <row r="4" s="71" customFormat="1" ht="30" customHeight="1" spans="1:6">
      <c r="A4" s="78">
        <v>2</v>
      </c>
      <c r="B4" s="81" t="str">
        <v>白萝卜</v>
      </c>
      <c r="C4" s="81" t="str">
        <v>斤</v>
      </c>
      <c r="D4" s="82">
        <v>30</v>
      </c>
      <c r="E4" s="83">
        <v>0</v>
      </c>
      <c r="F4" s="78" t="str">
        <v>奇峰东区食堂三大队</v>
      </c>
    </row>
    <row r="5" s="71" customFormat="1" ht="30" customHeight="1" spans="1:6">
      <c r="A5" s="78">
        <v>3</v>
      </c>
      <c r="B5" s="81" t="str">
        <v>白萝卜</v>
      </c>
      <c r="C5" s="81" t="str">
        <v>斤</v>
      </c>
      <c r="D5" s="82">
        <v>5</v>
      </c>
      <c r="E5" s="83">
        <v>0</v>
      </c>
      <c r="F5" s="78" t="str">
        <v>奇峰东区食堂四大队</v>
      </c>
    </row>
    <row r="6" s="71" customFormat="1" ht="30" customHeight="1" spans="1:6">
      <c r="A6" s="78">
        <v>4</v>
      </c>
      <c r="B6" s="81" t="str">
        <v>白萝卜</v>
      </c>
      <c r="C6" s="81" t="str">
        <v>斤</v>
      </c>
      <c r="D6" s="82">
        <v>90</v>
      </c>
      <c r="E6" s="83">
        <v>0</v>
      </c>
      <c r="F6" s="78" t="str">
        <v>奇峰西区食堂一大队</v>
      </c>
    </row>
    <row r="7" s="71" customFormat="1" ht="30" customHeight="1" spans="1:6">
      <c r="A7" s="78">
        <v>5</v>
      </c>
      <c r="B7" s="81" t="str">
        <v>白萝卜</v>
      </c>
      <c r="C7" s="81" t="str">
        <v>斤</v>
      </c>
      <c r="D7" s="82">
        <v>95</v>
      </c>
      <c r="E7" s="83">
        <v>0</v>
      </c>
      <c r="F7" s="78" t="str">
        <v>机关食堂</v>
      </c>
    </row>
    <row r="8" s="71" customFormat="1" ht="30" customHeight="1" spans="1:6">
      <c r="A8" s="78">
        <v>6</v>
      </c>
      <c r="B8" s="81" t="str">
        <v>朝天椒</v>
      </c>
      <c r="C8" s="81" t="str">
        <v>斤</v>
      </c>
      <c r="D8" s="82">
        <v>1</v>
      </c>
      <c r="E8" s="83">
        <v>0</v>
      </c>
      <c r="F8" s="78" t="str">
        <v>大正学员五大队</v>
      </c>
    </row>
    <row r="9" s="71" customFormat="1" ht="30" customHeight="1" spans="1:6">
      <c r="A9" s="78">
        <v>7</v>
      </c>
      <c r="B9" s="81" t="str">
        <v>朝天椒</v>
      </c>
      <c r="C9" s="81" t="str">
        <v>斤</v>
      </c>
      <c r="D9" s="82">
        <v>2</v>
      </c>
      <c r="E9" s="83">
        <v>0</v>
      </c>
      <c r="F9" s="78" t="str">
        <v>大正食堂</v>
      </c>
    </row>
    <row r="10" s="71" customFormat="1" ht="30" customHeight="1" spans="1:6">
      <c r="A10" s="78">
        <v>8</v>
      </c>
      <c r="B10" s="81" t="str">
        <v>朝天椒</v>
      </c>
      <c r="C10" s="81" t="str">
        <v>斤</v>
      </c>
      <c r="D10" s="82">
        <v>5</v>
      </c>
      <c r="E10" s="83">
        <v>0</v>
      </c>
      <c r="F10" s="78" t="str">
        <v>奇峰东区食堂三大队</v>
      </c>
    </row>
    <row r="11" s="71" customFormat="1" ht="30" customHeight="1" spans="1:6">
      <c r="A11" s="78">
        <v>9</v>
      </c>
      <c r="B11" s="81" t="str">
        <v>朝天椒</v>
      </c>
      <c r="C11" s="81" t="str">
        <v>斤</v>
      </c>
      <c r="D11" s="82">
        <v>2</v>
      </c>
      <c r="E11" s="83">
        <v>0</v>
      </c>
      <c r="F11" s="78" t="str">
        <v>港澳楼1</v>
      </c>
    </row>
    <row r="12" s="71" customFormat="1" ht="30" customHeight="1" spans="1:6">
      <c r="A12" s="78">
        <v>10</v>
      </c>
      <c r="B12" s="81" t="str">
        <v>朝天椒</v>
      </c>
      <c r="C12" s="81" t="str">
        <v>斤</v>
      </c>
      <c r="D12" s="82">
        <v>1</v>
      </c>
      <c r="E12" s="83">
        <v>0</v>
      </c>
      <c r="F12" s="78" t="str">
        <v>奇峰西区七大队</v>
      </c>
    </row>
    <row r="13" s="71" customFormat="1" ht="30" customHeight="1" spans="1:6">
      <c r="A13" s="78">
        <v>11</v>
      </c>
      <c r="B13" s="81" t="str">
        <v>朝天椒</v>
      </c>
      <c r="C13" s="81" t="str">
        <v>斤</v>
      </c>
      <c r="D13" s="82">
        <v>1</v>
      </c>
      <c r="E13" s="83">
        <v>0</v>
      </c>
      <c r="F13" s="78" t="str">
        <v>象山学员一大队</v>
      </c>
    </row>
    <row r="14" s="71" customFormat="1" ht="30" customHeight="1" spans="1:6">
      <c r="A14" s="78">
        <v>12</v>
      </c>
      <c r="B14" s="81" t="str">
        <v>朝天椒</v>
      </c>
      <c r="C14" s="81" t="str">
        <v>斤</v>
      </c>
      <c r="D14" s="82">
        <v>2</v>
      </c>
      <c r="E14" s="83">
        <v>0</v>
      </c>
      <c r="F14" s="78" t="str">
        <v>机关食堂</v>
      </c>
    </row>
    <row r="15" s="71" customFormat="1" ht="30" customHeight="1" spans="1:6">
      <c r="A15" s="78">
        <v>13</v>
      </c>
      <c r="B15" s="81" t="str">
        <v>大白菜</v>
      </c>
      <c r="C15" s="81" t="str">
        <v>斤</v>
      </c>
      <c r="D15" s="82">
        <v>110</v>
      </c>
      <c r="E15" s="83">
        <v>0</v>
      </c>
      <c r="F15" s="78" t="str">
        <v>红岭综合训练场</v>
      </c>
    </row>
    <row r="16" s="71" customFormat="1" ht="30" customHeight="1" spans="1:6">
      <c r="A16" s="78">
        <v>14</v>
      </c>
      <c r="B16" s="81" t="str">
        <v>大白菜</v>
      </c>
      <c r="C16" s="81" t="str">
        <v>斤</v>
      </c>
      <c r="D16" s="82">
        <v>20</v>
      </c>
      <c r="E16" s="83">
        <v>0</v>
      </c>
      <c r="F16" s="78" t="str">
        <v>象山学员六大队</v>
      </c>
    </row>
    <row r="17" s="71" customFormat="1" ht="30" customHeight="1" spans="1:6">
      <c r="A17" s="78">
        <v>15</v>
      </c>
      <c r="B17" s="81" t="str">
        <v>大白菜</v>
      </c>
      <c r="C17" s="81" t="str">
        <v>斤</v>
      </c>
      <c r="D17" s="82">
        <v>13</v>
      </c>
      <c r="E17" s="83">
        <v>0</v>
      </c>
      <c r="F17" s="78" t="str">
        <v>大正学员五大队</v>
      </c>
    </row>
    <row r="18" s="71" customFormat="1" ht="30" customHeight="1" spans="1:6">
      <c r="A18" s="78">
        <v>16</v>
      </c>
      <c r="B18" s="81" t="str">
        <v>大白菜</v>
      </c>
      <c r="C18" s="81" t="str">
        <v>斤</v>
      </c>
      <c r="D18" s="82">
        <v>34</v>
      </c>
      <c r="E18" s="83">
        <v>0</v>
      </c>
      <c r="F18" s="78" t="str">
        <v>大正食堂</v>
      </c>
    </row>
    <row r="19" s="71" customFormat="1" ht="30" customHeight="1" spans="1:6">
      <c r="A19" s="78">
        <v>17</v>
      </c>
      <c r="B19" s="81" t="str">
        <v>大白菜</v>
      </c>
      <c r="C19" s="81" t="str">
        <v>斤</v>
      </c>
      <c r="D19" s="82">
        <v>40</v>
      </c>
      <c r="E19" s="83">
        <v>0</v>
      </c>
      <c r="F19" s="78" t="str">
        <v>奇峰西区七大队</v>
      </c>
    </row>
    <row r="20" s="71" customFormat="1" ht="30" customHeight="1" spans="1:6">
      <c r="A20" s="78">
        <v>18</v>
      </c>
      <c r="B20" s="81" t="str">
        <v>大白菜</v>
      </c>
      <c r="C20" s="81" t="str">
        <v>斤</v>
      </c>
      <c r="D20" s="82">
        <v>30</v>
      </c>
      <c r="E20" s="83">
        <v>0</v>
      </c>
      <c r="F20" s="78" t="str">
        <v>学员七大队（五通驻训）</v>
      </c>
    </row>
    <row r="21" s="71" customFormat="1" ht="30" customHeight="1" spans="1:6">
      <c r="A21" s="78">
        <v>19</v>
      </c>
      <c r="B21" s="81" t="str">
        <v>大葱</v>
      </c>
      <c r="C21" s="81" t="str">
        <v>斤</v>
      </c>
      <c r="D21" s="82">
        <v>70</v>
      </c>
      <c r="E21" s="83">
        <v>0</v>
      </c>
      <c r="F21" s="78" t="str">
        <v>红岭综合训练场</v>
      </c>
    </row>
    <row r="22" s="71" customFormat="1" ht="30" customHeight="1" spans="1:6">
      <c r="A22" s="78">
        <v>20</v>
      </c>
      <c r="B22" s="81" t="str">
        <v>大葱</v>
      </c>
      <c r="C22" s="81" t="str">
        <v>斤</v>
      </c>
      <c r="D22" s="82">
        <v>25</v>
      </c>
      <c r="E22" s="83">
        <v>0</v>
      </c>
      <c r="F22" s="78" t="str">
        <v>大正学员五大队</v>
      </c>
    </row>
    <row r="23" s="71" customFormat="1" ht="30" customHeight="1" spans="1:6">
      <c r="A23" s="78">
        <v>21</v>
      </c>
      <c r="B23" s="81" t="str">
        <v>大葱</v>
      </c>
      <c r="C23" s="81" t="str">
        <v>斤</v>
      </c>
      <c r="D23" s="82">
        <v>39</v>
      </c>
      <c r="E23" s="83">
        <v>0</v>
      </c>
      <c r="F23" s="78" t="str">
        <v>大正食堂</v>
      </c>
    </row>
    <row r="24" s="71" customFormat="1" ht="30" customHeight="1" spans="1:6">
      <c r="A24" s="78">
        <v>22</v>
      </c>
      <c r="B24" s="81" t="str">
        <v>大葱</v>
      </c>
      <c r="C24" s="81" t="str">
        <v>斤</v>
      </c>
      <c r="D24" s="82">
        <v>10</v>
      </c>
      <c r="E24" s="83">
        <v>0</v>
      </c>
      <c r="F24" s="78" t="str">
        <v>奇峰东区食堂三大队</v>
      </c>
    </row>
    <row r="25" s="71" customFormat="1" ht="30" customHeight="1" spans="1:6">
      <c r="A25" s="78">
        <v>23</v>
      </c>
      <c r="B25" s="81" t="str">
        <v>大葱</v>
      </c>
      <c r="C25" s="81" t="str">
        <v>斤</v>
      </c>
      <c r="D25" s="82">
        <v>7</v>
      </c>
      <c r="E25" s="83">
        <v>0</v>
      </c>
      <c r="F25" s="78" t="str">
        <v>港澳楼1</v>
      </c>
    </row>
    <row r="26" s="71" customFormat="1" ht="30" customHeight="1" spans="1:6">
      <c r="A26" s="78">
        <v>24</v>
      </c>
      <c r="B26" s="81" t="str">
        <v>大葱</v>
      </c>
      <c r="C26" s="81" t="str">
        <v>斤</v>
      </c>
      <c r="D26" s="82">
        <v>50</v>
      </c>
      <c r="E26" s="83">
        <v>0</v>
      </c>
      <c r="F26" s="78" t="str">
        <v>奇峰西区七大队</v>
      </c>
    </row>
    <row r="27" s="71" customFormat="1" ht="30" customHeight="1" spans="1:6">
      <c r="A27" s="78">
        <v>25</v>
      </c>
      <c r="B27" s="81" t="str">
        <v>大葱</v>
      </c>
      <c r="C27" s="81" t="str">
        <v>斤</v>
      </c>
      <c r="D27" s="82">
        <v>10</v>
      </c>
      <c r="E27" s="83">
        <v>0</v>
      </c>
      <c r="F27" s="78" t="str">
        <v>学员七大队（五通驻训）</v>
      </c>
    </row>
    <row r="28" s="71" customFormat="1" ht="30" customHeight="1" spans="1:6">
      <c r="A28" s="78">
        <v>26</v>
      </c>
      <c r="B28" s="81" t="str">
        <v>大青椒</v>
      </c>
      <c r="C28" s="81" t="str">
        <v>斤</v>
      </c>
      <c r="D28" s="82">
        <v>95</v>
      </c>
      <c r="E28" s="83">
        <v>0</v>
      </c>
      <c r="F28" s="78" t="str">
        <v>红岭综合训练场</v>
      </c>
    </row>
    <row r="29" s="71" customFormat="1" ht="30" customHeight="1" spans="1:6">
      <c r="A29" s="78">
        <v>27</v>
      </c>
      <c r="B29" s="81" t="str">
        <v>大青椒</v>
      </c>
      <c r="C29" s="81" t="str">
        <v>斤</v>
      </c>
      <c r="D29" s="82">
        <v>1</v>
      </c>
      <c r="E29" s="83">
        <v>0</v>
      </c>
      <c r="F29" s="78" t="str">
        <v>勤务营食堂</v>
      </c>
    </row>
    <row r="30" s="71" customFormat="1" ht="30" customHeight="1" spans="1:6">
      <c r="A30" s="78">
        <v>28</v>
      </c>
      <c r="B30" s="81" t="str">
        <v>带皮玉米</v>
      </c>
      <c r="C30" s="81" t="str">
        <v>斤</v>
      </c>
      <c r="D30" s="82">
        <v>46</v>
      </c>
      <c r="E30" s="83">
        <v>0</v>
      </c>
      <c r="F30" s="78" t="str">
        <v>大正学员五大队</v>
      </c>
    </row>
    <row r="31" s="71" customFormat="1" ht="30" customHeight="1" spans="1:6">
      <c r="A31" s="78">
        <v>29</v>
      </c>
      <c r="B31" s="81" t="str">
        <v>带皮玉米</v>
      </c>
      <c r="C31" s="81" t="str">
        <v>斤</v>
      </c>
      <c r="D31" s="82">
        <v>105</v>
      </c>
      <c r="E31" s="83">
        <v>0</v>
      </c>
      <c r="F31" s="78" t="str">
        <v>大正食堂</v>
      </c>
    </row>
    <row r="32" s="71" customFormat="1" ht="30" customHeight="1" spans="1:6">
      <c r="A32" s="78">
        <v>30</v>
      </c>
      <c r="B32" s="81" t="str">
        <v>带皮玉米</v>
      </c>
      <c r="C32" s="81" t="str">
        <v>斤</v>
      </c>
      <c r="D32" s="82">
        <v>45</v>
      </c>
      <c r="E32" s="83">
        <v>0</v>
      </c>
      <c r="F32" s="78" t="str">
        <v>港澳楼1</v>
      </c>
    </row>
    <row r="33" s="71" customFormat="1" ht="30" customHeight="1" spans="1:6">
      <c r="A33" s="78">
        <v>31</v>
      </c>
      <c r="B33" s="81" t="str">
        <v>带皮玉米</v>
      </c>
      <c r="C33" s="81" t="str">
        <v>斤</v>
      </c>
      <c r="D33" s="82">
        <v>0</v>
      </c>
      <c r="E33" s="83" t="str">
        <v>70根18队研学外出用</v>
      </c>
      <c r="F33" s="78" t="str">
        <v>奇峰西区七大队</v>
      </c>
    </row>
    <row r="34" s="71" customFormat="1" ht="30" customHeight="1" spans="1:6">
      <c r="A34" s="78">
        <v>32</v>
      </c>
      <c r="B34" s="81" t="str">
        <v>带皮玉米</v>
      </c>
      <c r="C34" s="81" t="str">
        <v>斤</v>
      </c>
      <c r="D34" s="82">
        <v>180</v>
      </c>
      <c r="E34" s="83">
        <v>0</v>
      </c>
      <c r="F34" s="78" t="str">
        <v>机关食堂</v>
      </c>
    </row>
    <row r="35" s="71" customFormat="1" ht="30" customHeight="1" spans="1:6">
      <c r="A35" s="78">
        <v>33</v>
      </c>
      <c r="B35" s="81" t="str">
        <v>带皮玉米</v>
      </c>
      <c r="C35" s="81" t="str">
        <v>斤</v>
      </c>
      <c r="D35" s="82">
        <v>15</v>
      </c>
      <c r="E35" s="83">
        <v>0</v>
      </c>
      <c r="F35" s="78" t="str">
        <v>学员七大队（五通驻训）</v>
      </c>
    </row>
    <row r="36" s="71" customFormat="1" ht="30" customHeight="1" spans="1:6">
      <c r="A36" s="78">
        <v>34</v>
      </c>
      <c r="B36" s="81" t="str">
        <v>荷兰豆</v>
      </c>
      <c r="C36" s="81" t="str">
        <v>斤</v>
      </c>
      <c r="D36" s="82">
        <v>8</v>
      </c>
      <c r="E36" s="83">
        <v>0</v>
      </c>
      <c r="F36" s="78" t="str">
        <v>勤务营食堂</v>
      </c>
    </row>
    <row r="37" s="71" customFormat="1" ht="30" customHeight="1" spans="1:6">
      <c r="A37" s="78">
        <v>35</v>
      </c>
      <c r="B37" s="81" t="str">
        <v>胡萝卜</v>
      </c>
      <c r="C37" s="81" t="str">
        <v>斤</v>
      </c>
      <c r="D37" s="82">
        <v>20</v>
      </c>
      <c r="E37" s="83">
        <v>0</v>
      </c>
      <c r="F37" s="78" t="str">
        <v>红岭综合训练场</v>
      </c>
    </row>
    <row r="38" s="71" customFormat="1" ht="30" customHeight="1" spans="1:6">
      <c r="A38" s="78">
        <v>36</v>
      </c>
      <c r="B38" s="81" t="str">
        <v>胡萝卜</v>
      </c>
      <c r="C38" s="81" t="str">
        <v>斤</v>
      </c>
      <c r="D38" s="82">
        <v>10</v>
      </c>
      <c r="E38" s="83">
        <v>0</v>
      </c>
      <c r="F38" s="78" t="str">
        <v>象山学员六大队</v>
      </c>
    </row>
    <row r="39" s="71" customFormat="1" ht="30" customHeight="1" spans="1:6">
      <c r="A39" s="78">
        <v>37</v>
      </c>
      <c r="B39" s="81" t="str">
        <v>胡萝卜</v>
      </c>
      <c r="C39" s="81" t="str">
        <v>斤</v>
      </c>
      <c r="D39" s="82">
        <v>15</v>
      </c>
      <c r="E39" s="83">
        <v>0</v>
      </c>
      <c r="F39" s="78" t="str">
        <v>大正学员五大队</v>
      </c>
    </row>
    <row r="40" s="71" customFormat="1" ht="30" customHeight="1" spans="1:6">
      <c r="A40" s="78">
        <v>38</v>
      </c>
      <c r="B40" s="81" t="str">
        <v>胡萝卜</v>
      </c>
      <c r="C40" s="81" t="str">
        <v>斤</v>
      </c>
      <c r="D40" s="82">
        <v>53</v>
      </c>
      <c r="E40" s="83">
        <v>0</v>
      </c>
      <c r="F40" s="78" t="str">
        <v>大正食堂</v>
      </c>
    </row>
    <row r="41" s="71" customFormat="1" ht="30" customHeight="1" spans="1:6">
      <c r="A41" s="78">
        <v>39</v>
      </c>
      <c r="B41" s="81" t="str">
        <v>胡萝卜</v>
      </c>
      <c r="C41" s="81" t="str">
        <v>斤</v>
      </c>
      <c r="D41" s="82">
        <v>5</v>
      </c>
      <c r="E41" s="83">
        <v>0</v>
      </c>
      <c r="F41" s="78" t="str">
        <v>奇峰东区食堂四大队</v>
      </c>
    </row>
    <row r="42" s="71" customFormat="1" ht="30" customHeight="1" spans="1:6">
      <c r="A42" s="78">
        <v>40</v>
      </c>
      <c r="B42" s="81" t="str">
        <v>胡萝卜</v>
      </c>
      <c r="C42" s="81" t="str">
        <v>斤</v>
      </c>
      <c r="D42" s="82">
        <v>20</v>
      </c>
      <c r="E42" s="83">
        <v>0</v>
      </c>
      <c r="F42" s="78" t="str">
        <v>港澳楼1</v>
      </c>
    </row>
    <row r="43" s="71" customFormat="1" ht="30" customHeight="1" spans="1:6">
      <c r="A43" s="78">
        <v>41</v>
      </c>
      <c r="B43" s="81" t="str">
        <v>胡萝卜</v>
      </c>
      <c r="C43" s="81" t="str">
        <v>斤</v>
      </c>
      <c r="D43" s="82">
        <v>35</v>
      </c>
      <c r="E43" s="83" t="str">
        <v>其中面点5斤</v>
      </c>
      <c r="F43" s="78" t="str">
        <v>奇峰西区食堂一大队</v>
      </c>
    </row>
    <row r="44" s="71" customFormat="1" ht="30" customHeight="1" spans="1:6">
      <c r="A44" s="78">
        <v>42</v>
      </c>
      <c r="B44" s="81" t="str">
        <v>胡萝卜</v>
      </c>
      <c r="C44" s="81" t="str">
        <v>斤</v>
      </c>
      <c r="D44" s="82">
        <v>60</v>
      </c>
      <c r="E44" s="83">
        <v>0</v>
      </c>
      <c r="F44" s="78" t="str">
        <v>奇峰西区七大队</v>
      </c>
    </row>
    <row r="45" s="71" customFormat="1" ht="30" customHeight="1" spans="1:6">
      <c r="A45" s="78">
        <v>43</v>
      </c>
      <c r="B45" s="81" t="str">
        <v>胡萝卜</v>
      </c>
      <c r="C45" s="81" t="str">
        <v>斤</v>
      </c>
      <c r="D45" s="82">
        <v>15</v>
      </c>
      <c r="E45" s="83">
        <v>0</v>
      </c>
      <c r="F45" s="78" t="str">
        <v>象山学员一大队</v>
      </c>
    </row>
    <row r="46" s="71" customFormat="1" ht="30" customHeight="1" spans="1:6">
      <c r="A46" s="78">
        <v>44</v>
      </c>
      <c r="B46" s="81" t="str">
        <v>胡萝卜</v>
      </c>
      <c r="C46" s="81" t="str">
        <v>斤</v>
      </c>
      <c r="D46" s="82">
        <v>50</v>
      </c>
      <c r="E46" s="83">
        <v>0</v>
      </c>
      <c r="F46" s="78" t="str">
        <v>机关食堂</v>
      </c>
    </row>
    <row r="47" s="71" customFormat="1" ht="30" customHeight="1" spans="1:6">
      <c r="A47" s="78">
        <v>45</v>
      </c>
      <c r="B47" s="81" t="str">
        <v>胡萝卜</v>
      </c>
      <c r="C47" s="81" t="str">
        <v>斤</v>
      </c>
      <c r="D47" s="82">
        <v>10</v>
      </c>
      <c r="E47" s="83">
        <v>0</v>
      </c>
      <c r="F47" s="78" t="str">
        <v>学员七大队（五通驻训）</v>
      </c>
    </row>
    <row r="48" s="71" customFormat="1" ht="30" customHeight="1" spans="1:6">
      <c r="A48" s="78">
        <v>46</v>
      </c>
      <c r="B48" s="81" t="str">
        <v>胡萝卜</v>
      </c>
      <c r="C48" s="81" t="str">
        <v>斤</v>
      </c>
      <c r="D48" s="82">
        <v>3</v>
      </c>
      <c r="E48" s="83">
        <v>0</v>
      </c>
      <c r="F48" s="78" t="str">
        <v>勤务营食堂</v>
      </c>
    </row>
    <row r="49" s="71" customFormat="1" ht="30" customHeight="1" spans="1:6">
      <c r="A49" s="78">
        <v>47</v>
      </c>
      <c r="B49" s="81" t="str">
        <v>胡萝卜</v>
      </c>
      <c r="C49" s="81" t="str">
        <v>斤</v>
      </c>
      <c r="D49" s="82">
        <v>6</v>
      </c>
      <c r="E49" s="83">
        <v>0</v>
      </c>
      <c r="F49" s="78" t="str">
        <v>特院幼儿园</v>
      </c>
    </row>
    <row r="50" s="71" customFormat="1" ht="30" customHeight="1" spans="1:6">
      <c r="A50" s="78">
        <v>48</v>
      </c>
      <c r="B50" s="81" t="str">
        <v>胡萝卜</v>
      </c>
      <c r="C50" s="81" t="str">
        <v>斤</v>
      </c>
      <c r="D50" s="82">
        <v>40</v>
      </c>
      <c r="E50" s="83">
        <v>0</v>
      </c>
      <c r="F50" s="78" t="str">
        <v>秀峰本部</v>
      </c>
    </row>
    <row r="51" s="71" customFormat="1" ht="30" customHeight="1" spans="1:6">
      <c r="A51" s="78">
        <v>49</v>
      </c>
      <c r="B51" s="81" t="str">
        <v>黄灯笼椒</v>
      </c>
      <c r="C51" s="81" t="str">
        <v>斤</v>
      </c>
      <c r="D51" s="82">
        <v>1</v>
      </c>
      <c r="E51" s="83">
        <v>0</v>
      </c>
      <c r="F51" s="78" t="str">
        <v>特院幼儿园</v>
      </c>
    </row>
    <row r="52" s="71" customFormat="1" ht="30" customHeight="1" spans="1:6">
      <c r="A52" s="78">
        <v>50</v>
      </c>
      <c r="B52" s="81" t="str">
        <v>黄瓜</v>
      </c>
      <c r="C52" s="81" t="str">
        <v>斤</v>
      </c>
      <c r="D52" s="82">
        <v>25</v>
      </c>
      <c r="E52" s="83">
        <v>0</v>
      </c>
      <c r="F52" s="78" t="str">
        <v>象山学员六大队</v>
      </c>
    </row>
    <row r="53" s="71" customFormat="1" ht="30" customHeight="1" spans="1:6">
      <c r="A53" s="78">
        <v>51</v>
      </c>
      <c r="B53" s="81" t="str">
        <v>黄瓜</v>
      </c>
      <c r="C53" s="81" t="str">
        <v>斤</v>
      </c>
      <c r="D53" s="82">
        <v>31</v>
      </c>
      <c r="E53" s="83">
        <v>0</v>
      </c>
      <c r="F53" s="78" t="str">
        <v>大正学员五大队</v>
      </c>
    </row>
    <row r="54" s="71" customFormat="1" ht="30" customHeight="1" spans="1:6">
      <c r="A54" s="78">
        <v>52</v>
      </c>
      <c r="B54" s="81" t="str">
        <v>黄瓜</v>
      </c>
      <c r="C54" s="81" t="str">
        <v>斤</v>
      </c>
      <c r="D54" s="82">
        <v>58</v>
      </c>
      <c r="E54" s="83">
        <v>0</v>
      </c>
      <c r="F54" s="78" t="str">
        <v>大正食堂</v>
      </c>
    </row>
    <row r="55" s="71" customFormat="1" ht="30" customHeight="1" spans="1:6">
      <c r="A55" s="78">
        <v>53</v>
      </c>
      <c r="B55" s="81" t="str">
        <v>黄瓜</v>
      </c>
      <c r="C55" s="81" t="str">
        <v>斤</v>
      </c>
      <c r="D55" s="82">
        <v>35</v>
      </c>
      <c r="E55" s="83">
        <v>0</v>
      </c>
      <c r="F55" s="78" t="str">
        <v>港澳楼1</v>
      </c>
    </row>
    <row r="56" s="71" customFormat="1" ht="30" customHeight="1" spans="1:6">
      <c r="A56" s="78">
        <v>54</v>
      </c>
      <c r="B56" s="81" t="str">
        <v>黄瓜</v>
      </c>
      <c r="C56" s="81" t="str">
        <v>斤</v>
      </c>
      <c r="D56" s="82">
        <v>15</v>
      </c>
      <c r="E56" s="83">
        <v>0</v>
      </c>
      <c r="F56" s="78" t="str">
        <v>勤务营食堂</v>
      </c>
    </row>
    <row r="57" s="71" customFormat="1" ht="30" customHeight="1" spans="1:6">
      <c r="A57" s="78">
        <v>55</v>
      </c>
      <c r="B57" s="81" t="str">
        <v>黄瓜</v>
      </c>
      <c r="C57" s="81" t="str">
        <v>斤</v>
      </c>
      <c r="D57" s="82">
        <v>20</v>
      </c>
      <c r="E57" s="83">
        <v>0</v>
      </c>
      <c r="F57" s="78" t="str">
        <v>特院幼儿园</v>
      </c>
    </row>
    <row r="58" s="71" customFormat="1" ht="30" customHeight="1" spans="1:6">
      <c r="A58" s="78">
        <v>56</v>
      </c>
      <c r="B58" s="81" t="str">
        <v>黄瓜</v>
      </c>
      <c r="C58" s="81" t="str">
        <v>斤</v>
      </c>
      <c r="D58" s="82">
        <v>60</v>
      </c>
      <c r="E58" s="83">
        <v>0</v>
      </c>
      <c r="F58" s="78" t="str">
        <v>秀峰本部</v>
      </c>
    </row>
    <row r="59" s="71" customFormat="1" ht="30" customHeight="1" spans="1:6">
      <c r="A59" s="78">
        <v>57</v>
      </c>
      <c r="B59" s="81" t="str">
        <v>黄瓜</v>
      </c>
      <c r="C59" s="81" t="str">
        <v>斤</v>
      </c>
      <c r="D59" s="82">
        <v>0</v>
      </c>
      <c r="E59" s="83" t="str">
        <v>100根</v>
      </c>
      <c r="F59" s="78" t="str">
        <v>秀峰本部</v>
      </c>
    </row>
    <row r="60" s="71" customFormat="1" ht="30" customHeight="1" spans="1:6">
      <c r="A60" s="78">
        <v>58</v>
      </c>
      <c r="B60" s="81" t="str">
        <v>黄皮青椒</v>
      </c>
      <c r="C60" s="81" t="str">
        <v>斤</v>
      </c>
      <c r="D60" s="82">
        <v>10</v>
      </c>
      <c r="E60" s="83">
        <v>0</v>
      </c>
      <c r="F60" s="78" t="str">
        <v>机关食堂</v>
      </c>
    </row>
    <row r="61" s="71" customFormat="1" ht="30" customHeight="1" spans="1:6">
      <c r="A61" s="78">
        <v>59</v>
      </c>
      <c r="B61" s="81" t="str">
        <v>空心菜</v>
      </c>
      <c r="C61" s="81" t="str">
        <v>斤</v>
      </c>
      <c r="D61" s="82">
        <v>65</v>
      </c>
      <c r="E61" s="83">
        <v>0</v>
      </c>
      <c r="F61" s="78" t="str">
        <v>奇峰西区食堂一大队</v>
      </c>
    </row>
    <row r="62" s="71" customFormat="1" ht="30" customHeight="1" spans="1:6">
      <c r="A62" s="78">
        <v>60</v>
      </c>
      <c r="B62" s="81" t="str">
        <v>快菜</v>
      </c>
      <c r="C62" s="81" t="str">
        <v>斤</v>
      </c>
      <c r="D62" s="82">
        <v>4</v>
      </c>
      <c r="E62" s="83">
        <v>0</v>
      </c>
      <c r="F62" s="78" t="str">
        <v>勤务营食堂</v>
      </c>
    </row>
    <row r="63" s="71" customFormat="1" ht="30" customHeight="1" spans="1:6">
      <c r="A63" s="78">
        <v>61</v>
      </c>
      <c r="B63" s="81" t="str">
        <v>老菜</v>
      </c>
      <c r="C63" s="81" t="str">
        <v>斤</v>
      </c>
      <c r="D63" s="82">
        <v>5</v>
      </c>
      <c r="E63" s="83">
        <v>0</v>
      </c>
      <c r="F63" s="78" t="str">
        <v>特院幼儿园</v>
      </c>
    </row>
    <row r="64" s="71" customFormat="1" ht="30" customHeight="1" spans="1:6">
      <c r="A64" s="78">
        <v>62</v>
      </c>
      <c r="B64" s="81" t="str">
        <v>毛白菜</v>
      </c>
      <c r="C64" s="81" t="str">
        <v>斤</v>
      </c>
      <c r="D64" s="82">
        <v>55</v>
      </c>
      <c r="E64" s="83">
        <v>0</v>
      </c>
      <c r="F64" s="78" t="str">
        <v>奇峰西区七大队</v>
      </c>
    </row>
    <row r="65" s="71" customFormat="1" ht="30" customHeight="1" spans="1:6">
      <c r="A65" s="78">
        <v>63</v>
      </c>
      <c r="B65" s="81" t="str">
        <v>毛白菜</v>
      </c>
      <c r="C65" s="81" t="str">
        <v>斤</v>
      </c>
      <c r="D65" s="82">
        <v>10</v>
      </c>
      <c r="E65" s="83">
        <v>0</v>
      </c>
      <c r="F65" s="78" t="str">
        <v>学员七大队（五通驻训）</v>
      </c>
    </row>
    <row r="66" s="71" customFormat="1" ht="30" customHeight="1" spans="1:6">
      <c r="A66" s="78">
        <v>64</v>
      </c>
      <c r="B66" s="81" t="str">
        <v>茄子</v>
      </c>
      <c r="C66" s="81" t="str">
        <v>斤</v>
      </c>
      <c r="D66" s="82">
        <v>50</v>
      </c>
      <c r="E66" s="83">
        <v>0</v>
      </c>
      <c r="F66" s="78" t="str">
        <v>奇峰东区食堂三大队</v>
      </c>
    </row>
    <row r="67" s="71" customFormat="1" ht="30" customHeight="1" spans="1:6">
      <c r="A67" s="78">
        <v>65</v>
      </c>
      <c r="B67" s="81" t="str">
        <v>茄子</v>
      </c>
      <c r="C67" s="81" t="str">
        <v>斤</v>
      </c>
      <c r="D67" s="82">
        <v>16</v>
      </c>
      <c r="E67" s="83">
        <v>0</v>
      </c>
      <c r="F67" s="78" t="str">
        <v>奇峰东区食堂四大队</v>
      </c>
    </row>
    <row r="68" s="71" customFormat="1" ht="30" customHeight="1" spans="1:6">
      <c r="A68" s="78">
        <v>66</v>
      </c>
      <c r="B68" s="81" t="str">
        <v>茄子</v>
      </c>
      <c r="C68" s="81" t="str">
        <v>斤</v>
      </c>
      <c r="D68" s="82">
        <v>45</v>
      </c>
      <c r="E68" s="83">
        <v>0</v>
      </c>
      <c r="F68" s="78" t="str">
        <v>奇峰西区食堂一大队</v>
      </c>
    </row>
    <row r="69" s="71" customFormat="1" ht="30" customHeight="1" spans="1:6">
      <c r="A69" s="78">
        <v>67</v>
      </c>
      <c r="B69" s="81" t="str">
        <v>茄子</v>
      </c>
      <c r="C69" s="81" t="str">
        <v>斤</v>
      </c>
      <c r="D69" s="82">
        <v>40</v>
      </c>
      <c r="E69" s="83">
        <v>0</v>
      </c>
      <c r="F69" s="78" t="str">
        <v>奇峰西区七大队</v>
      </c>
    </row>
    <row r="70" s="71" customFormat="1" ht="30" customHeight="1" spans="1:6">
      <c r="A70" s="78">
        <v>68</v>
      </c>
      <c r="B70" s="81" t="str">
        <v>茄子</v>
      </c>
      <c r="C70" s="81" t="str">
        <v>斤</v>
      </c>
      <c r="D70" s="82">
        <v>120</v>
      </c>
      <c r="E70" s="83">
        <v>0</v>
      </c>
      <c r="F70" s="78" t="str">
        <v>秀峰本部</v>
      </c>
    </row>
    <row r="71" s="71" customFormat="1" ht="30" customHeight="1" spans="1:6">
      <c r="A71" s="78">
        <v>69</v>
      </c>
      <c r="B71" s="81" t="str">
        <v>芹菜</v>
      </c>
      <c r="C71" s="81" t="str">
        <v>斤</v>
      </c>
      <c r="D71" s="82">
        <v>26</v>
      </c>
      <c r="E71" s="83">
        <v>0</v>
      </c>
      <c r="F71" s="78" t="str">
        <v>大正学员五大队</v>
      </c>
    </row>
    <row r="72" s="71" customFormat="1" ht="30" customHeight="1" spans="1:6">
      <c r="A72" s="78">
        <v>70</v>
      </c>
      <c r="B72" s="81" t="str">
        <v>芹菜</v>
      </c>
      <c r="C72" s="81" t="str">
        <v>斤</v>
      </c>
      <c r="D72" s="82">
        <v>83</v>
      </c>
      <c r="E72" s="83">
        <v>0</v>
      </c>
      <c r="F72" s="78" t="str">
        <v>大正食堂</v>
      </c>
    </row>
    <row r="73" s="71" customFormat="1" ht="30" customHeight="1" spans="1:6">
      <c r="A73" s="78">
        <v>71</v>
      </c>
      <c r="B73" s="81" t="str">
        <v>芹菜</v>
      </c>
      <c r="C73" s="81" t="str">
        <v>斤</v>
      </c>
      <c r="D73" s="82">
        <v>30</v>
      </c>
      <c r="E73" s="83">
        <v>0</v>
      </c>
      <c r="F73" s="78" t="str">
        <v>奇峰东区食堂三大队</v>
      </c>
    </row>
    <row r="74" s="71" customFormat="1" ht="30" customHeight="1" spans="1:6">
      <c r="A74" s="78">
        <v>72</v>
      </c>
      <c r="B74" s="81" t="str">
        <v>芹菜</v>
      </c>
      <c r="C74" s="81" t="str">
        <v>斤</v>
      </c>
      <c r="D74" s="82">
        <v>8</v>
      </c>
      <c r="E74" s="83">
        <v>0</v>
      </c>
      <c r="F74" s="78" t="str">
        <v>奇峰东区食堂四大队</v>
      </c>
    </row>
    <row r="75" s="71" customFormat="1" ht="30" customHeight="1" spans="1:6">
      <c r="A75" s="78">
        <v>73</v>
      </c>
      <c r="B75" s="81" t="str">
        <v>芹菜</v>
      </c>
      <c r="C75" s="81" t="str">
        <v>斤</v>
      </c>
      <c r="D75" s="82">
        <v>10</v>
      </c>
      <c r="E75" s="83">
        <v>0</v>
      </c>
      <c r="F75" s="78" t="str">
        <v>奇峰西区七大队</v>
      </c>
    </row>
    <row r="76" s="71" customFormat="1" ht="30" customHeight="1" spans="1:6">
      <c r="A76" s="78">
        <v>74</v>
      </c>
      <c r="B76" s="81" t="str">
        <v>芹菜</v>
      </c>
      <c r="C76" s="81" t="str">
        <v>斤</v>
      </c>
      <c r="D76" s="82">
        <v>6</v>
      </c>
      <c r="E76" s="83">
        <v>0</v>
      </c>
      <c r="F76" s="78" t="str">
        <v>象山学员一大队</v>
      </c>
    </row>
    <row r="77" s="71" customFormat="1" ht="30" customHeight="1" spans="1:6">
      <c r="A77" s="78">
        <v>75</v>
      </c>
      <c r="B77" s="81" t="str">
        <v>芹菜</v>
      </c>
      <c r="C77" s="81" t="str">
        <v>斤</v>
      </c>
      <c r="D77" s="82">
        <v>15</v>
      </c>
      <c r="E77" s="83">
        <v>0</v>
      </c>
      <c r="F77" s="78" t="str">
        <v>机关食堂</v>
      </c>
    </row>
    <row r="78" s="71" customFormat="1" ht="30" customHeight="1" spans="1:6">
      <c r="A78" s="78">
        <v>76</v>
      </c>
      <c r="B78" s="81" t="str">
        <v>芹菜</v>
      </c>
      <c r="C78" s="81" t="str">
        <v>斤</v>
      </c>
      <c r="D78" s="82">
        <v>10</v>
      </c>
      <c r="E78" s="83">
        <v>0</v>
      </c>
      <c r="F78" s="78" t="str">
        <v>学员七大队（五通驻训）</v>
      </c>
    </row>
    <row r="79" s="71" customFormat="1" ht="30" customHeight="1" spans="1:6">
      <c r="A79" s="78">
        <v>77</v>
      </c>
      <c r="B79" s="81" t="str">
        <v>芹菜</v>
      </c>
      <c r="C79" s="81" t="str">
        <v>斤</v>
      </c>
      <c r="D79" s="82">
        <v>2</v>
      </c>
      <c r="E79" s="83">
        <v>0</v>
      </c>
      <c r="F79" s="78" t="str">
        <v>勤务营食堂</v>
      </c>
    </row>
    <row r="80" s="71" customFormat="1" ht="30" customHeight="1" spans="1:6">
      <c r="A80" s="78">
        <v>78</v>
      </c>
      <c r="B80" s="81" t="str">
        <v>去皮糯玉米</v>
      </c>
      <c r="C80" s="81" t="str">
        <v>斤</v>
      </c>
      <c r="D80" s="82">
        <v>0</v>
      </c>
      <c r="E80" s="83" t="str">
        <v> 60个</v>
      </c>
      <c r="F80" s="78" t="str">
        <v>特院幼儿园</v>
      </c>
    </row>
    <row r="81" s="71" customFormat="1" ht="30" customHeight="1" spans="1:6">
      <c r="A81" s="78">
        <v>79</v>
      </c>
      <c r="B81" s="81" t="str">
        <v>去皮玉米</v>
      </c>
      <c r="C81" s="81" t="str">
        <v>斤</v>
      </c>
      <c r="D81" s="82">
        <v>85</v>
      </c>
      <c r="E81" s="83">
        <v>0</v>
      </c>
      <c r="F81" s="78" t="str">
        <v>红岭综合训练场</v>
      </c>
    </row>
    <row r="82" s="71" customFormat="1" ht="30" customHeight="1" spans="1:6">
      <c r="A82" s="78">
        <v>80</v>
      </c>
      <c r="B82" s="81" t="str">
        <v>去皮玉米</v>
      </c>
      <c r="C82" s="81" t="str">
        <v>斤</v>
      </c>
      <c r="D82" s="82">
        <v>30</v>
      </c>
      <c r="E82" s="83">
        <v>0</v>
      </c>
      <c r="F82" s="78" t="str">
        <v>象山学员六大队</v>
      </c>
    </row>
    <row r="83" s="71" customFormat="1" ht="30" customHeight="1" spans="1:6">
      <c r="A83" s="78">
        <v>81</v>
      </c>
      <c r="B83" s="81" t="str">
        <v>去皮玉米</v>
      </c>
      <c r="C83" s="81" t="str">
        <v>斤</v>
      </c>
      <c r="D83" s="82">
        <v>20</v>
      </c>
      <c r="E83" s="83">
        <v>0</v>
      </c>
      <c r="F83" s="78" t="str">
        <v>象山学员一大队</v>
      </c>
    </row>
    <row r="84" s="71" customFormat="1" ht="30" customHeight="1" spans="1:6">
      <c r="A84" s="78">
        <v>82</v>
      </c>
      <c r="B84" s="81" t="str">
        <v>去皮玉米</v>
      </c>
      <c r="C84" s="81" t="str">
        <v>斤</v>
      </c>
      <c r="D84" s="82">
        <v>70</v>
      </c>
      <c r="E84" s="83">
        <v>0</v>
      </c>
      <c r="F84" s="78" t="str">
        <v>秀峰本部</v>
      </c>
    </row>
    <row r="85" s="71" customFormat="1" ht="30" customHeight="1" spans="1:6">
      <c r="A85" s="78">
        <v>83</v>
      </c>
      <c r="B85" s="81" t="str">
        <v>生菜</v>
      </c>
      <c r="C85" s="81" t="str">
        <v>斤</v>
      </c>
      <c r="D85" s="82">
        <v>110</v>
      </c>
      <c r="E85" s="83">
        <v>0</v>
      </c>
      <c r="F85" s="78" t="str">
        <v>红岭综合训练场</v>
      </c>
    </row>
    <row r="86" s="71" customFormat="1" ht="30" customHeight="1" spans="1:6">
      <c r="A86" s="78">
        <v>84</v>
      </c>
      <c r="B86" s="81" t="str">
        <v>生菜</v>
      </c>
      <c r="C86" s="81" t="str">
        <v>斤</v>
      </c>
      <c r="D86" s="82">
        <v>60</v>
      </c>
      <c r="E86" s="83">
        <v>0</v>
      </c>
      <c r="F86" s="78" t="str">
        <v>奇峰东区食堂三大队</v>
      </c>
    </row>
    <row r="87" s="71" customFormat="1" ht="30" customHeight="1" spans="1:6">
      <c r="A87" s="78">
        <v>85</v>
      </c>
      <c r="B87" s="81" t="str">
        <v>生菜</v>
      </c>
      <c r="C87" s="81" t="str">
        <v>斤</v>
      </c>
      <c r="D87" s="82">
        <v>16</v>
      </c>
      <c r="E87" s="83">
        <v>0</v>
      </c>
      <c r="F87" s="78" t="str">
        <v>奇峰东区食堂四大队</v>
      </c>
    </row>
    <row r="88" s="71" customFormat="1" ht="30" customHeight="1" spans="1:6">
      <c r="A88" s="78">
        <v>86</v>
      </c>
      <c r="B88" s="81" t="str">
        <v>生菜</v>
      </c>
      <c r="C88" s="81" t="str">
        <v>斤</v>
      </c>
      <c r="D88" s="82">
        <v>30</v>
      </c>
      <c r="E88" s="83">
        <v>0</v>
      </c>
      <c r="F88" s="78" t="str">
        <v>港澳楼1</v>
      </c>
    </row>
    <row r="89" s="71" customFormat="1" ht="30" customHeight="1" spans="1:6">
      <c r="A89" s="78">
        <v>87</v>
      </c>
      <c r="B89" s="81" t="str">
        <v>生菜</v>
      </c>
      <c r="C89" s="81" t="str">
        <v>斤</v>
      </c>
      <c r="D89" s="82">
        <v>50</v>
      </c>
      <c r="E89" s="83">
        <v>0</v>
      </c>
      <c r="F89" s="78" t="str">
        <v>象山学员一大队</v>
      </c>
    </row>
    <row r="90" s="71" customFormat="1" ht="30" customHeight="1" spans="1:6">
      <c r="A90" s="78">
        <v>88</v>
      </c>
      <c r="B90" s="81" t="str">
        <v>丝瓜</v>
      </c>
      <c r="C90" s="81" t="str">
        <v>斤</v>
      </c>
      <c r="D90" s="82">
        <v>30</v>
      </c>
      <c r="E90" s="83">
        <v>0</v>
      </c>
      <c r="F90" s="78" t="str">
        <v>港澳楼1</v>
      </c>
    </row>
    <row r="91" s="71" customFormat="1" ht="30" customHeight="1" spans="1:6">
      <c r="A91" s="78">
        <v>89</v>
      </c>
      <c r="B91" s="81" t="str">
        <v>丝瓜</v>
      </c>
      <c r="C91" s="81" t="str">
        <v>斤</v>
      </c>
      <c r="D91" s="82">
        <v>100</v>
      </c>
      <c r="E91" s="83" t="str">
        <v>（八菱瓜）</v>
      </c>
      <c r="F91" s="78" t="str">
        <v>秀峰本部</v>
      </c>
    </row>
    <row r="92" s="71" customFormat="1" ht="30" customHeight="1" spans="1:6">
      <c r="A92" s="78">
        <v>90</v>
      </c>
      <c r="B92" s="81" t="str">
        <v>西红柿</v>
      </c>
      <c r="C92" s="81" t="str">
        <v>斤</v>
      </c>
      <c r="D92" s="82">
        <v>90</v>
      </c>
      <c r="E92" s="83">
        <v>0</v>
      </c>
      <c r="F92" s="78" t="str">
        <v>象山学员六大队</v>
      </c>
    </row>
    <row r="93" s="71" customFormat="1" ht="30" customHeight="1" spans="1:6">
      <c r="A93" s="78">
        <v>91</v>
      </c>
      <c r="B93" s="81" t="str">
        <v>西红柿</v>
      </c>
      <c r="C93" s="81" t="str">
        <v>斤</v>
      </c>
      <c r="D93" s="82">
        <v>15</v>
      </c>
      <c r="E93" s="83">
        <v>0</v>
      </c>
      <c r="F93" s="78" t="str">
        <v>大正学员五大队</v>
      </c>
    </row>
    <row r="94" s="71" customFormat="1" ht="30" customHeight="1" spans="1:6">
      <c r="A94" s="78">
        <v>92</v>
      </c>
      <c r="B94" s="81" t="str">
        <v>西红柿</v>
      </c>
      <c r="C94" s="81" t="str">
        <v>斤</v>
      </c>
      <c r="D94" s="82">
        <v>48</v>
      </c>
      <c r="E94" s="83">
        <v>0</v>
      </c>
      <c r="F94" s="78" t="str">
        <v>大正食堂</v>
      </c>
    </row>
    <row r="95" s="71" customFormat="1" ht="30" customHeight="1" spans="1:6">
      <c r="A95" s="78">
        <v>93</v>
      </c>
      <c r="B95" s="81" t="str">
        <v>西红柿</v>
      </c>
      <c r="C95" s="81" t="str">
        <v>斤</v>
      </c>
      <c r="D95" s="82">
        <v>20</v>
      </c>
      <c r="E95" s="83">
        <v>0</v>
      </c>
      <c r="F95" s="78" t="str">
        <v>奇峰东区食堂三大队</v>
      </c>
    </row>
    <row r="96" s="71" customFormat="1" ht="30" customHeight="1" spans="1:6">
      <c r="A96" s="78">
        <v>94</v>
      </c>
      <c r="B96" s="81" t="str">
        <v>西红柿</v>
      </c>
      <c r="C96" s="81" t="str">
        <v>斤</v>
      </c>
      <c r="D96" s="82">
        <v>11</v>
      </c>
      <c r="E96" s="83">
        <v>0</v>
      </c>
      <c r="F96" s="78" t="str">
        <v>奇峰东区食堂四大队</v>
      </c>
    </row>
    <row r="97" s="71" customFormat="1" ht="30" customHeight="1" spans="1:6">
      <c r="A97" s="78">
        <v>95</v>
      </c>
      <c r="B97" s="81" t="str">
        <v>西红柿</v>
      </c>
      <c r="C97" s="81" t="str">
        <v>斤</v>
      </c>
      <c r="D97" s="82">
        <v>10</v>
      </c>
      <c r="E97" s="83">
        <v>0</v>
      </c>
      <c r="F97" s="78" t="str">
        <v>港澳楼1</v>
      </c>
    </row>
    <row r="98" s="71" customFormat="1" ht="30" customHeight="1" spans="1:6">
      <c r="A98" s="78">
        <v>96</v>
      </c>
      <c r="B98" s="81" t="str">
        <v>西红柿</v>
      </c>
      <c r="C98" s="81" t="str">
        <v>斤</v>
      </c>
      <c r="D98" s="82">
        <v>100</v>
      </c>
      <c r="E98" s="83">
        <v>0</v>
      </c>
      <c r="F98" s="78" t="str">
        <v>奇峰西区食堂一大队</v>
      </c>
    </row>
    <row r="99" s="71" customFormat="1" ht="30" customHeight="1" spans="1:6">
      <c r="A99" s="78">
        <v>97</v>
      </c>
      <c r="B99" s="81" t="str">
        <v>西红柿</v>
      </c>
      <c r="C99" s="81" t="str">
        <v>斤</v>
      </c>
      <c r="D99" s="82">
        <v>30</v>
      </c>
      <c r="E99" s="83">
        <v>0</v>
      </c>
      <c r="F99" s="78" t="str">
        <v>奇峰西区七大队</v>
      </c>
    </row>
    <row r="100" s="71" customFormat="1" ht="30" customHeight="1" spans="1:6">
      <c r="A100" s="78">
        <v>98</v>
      </c>
      <c r="B100" s="81" t="str">
        <v>西红柿</v>
      </c>
      <c r="C100" s="81" t="str">
        <v>斤</v>
      </c>
      <c r="D100" s="82">
        <v>100</v>
      </c>
      <c r="E100" s="83">
        <v>0</v>
      </c>
      <c r="F100" s="78" t="str">
        <v>象山学员一大队</v>
      </c>
    </row>
    <row r="101" s="71" customFormat="1" ht="30" customHeight="1" spans="1:6">
      <c r="A101" s="78">
        <v>99</v>
      </c>
      <c r="B101" s="81" t="str">
        <v>西红柿</v>
      </c>
      <c r="C101" s="81" t="str">
        <v>斤</v>
      </c>
      <c r="D101" s="82">
        <v>30</v>
      </c>
      <c r="E101" s="83">
        <v>0</v>
      </c>
      <c r="F101" s="78" t="str">
        <v>机关食堂</v>
      </c>
    </row>
    <row r="102" s="71" customFormat="1" ht="30" customHeight="1" spans="1:6">
      <c r="A102" s="78">
        <v>100</v>
      </c>
      <c r="B102" s="81" t="str">
        <v>西红柿</v>
      </c>
      <c r="C102" s="81" t="str">
        <v>斤</v>
      </c>
      <c r="D102" s="82">
        <v>20</v>
      </c>
      <c r="E102" s="83">
        <v>0</v>
      </c>
      <c r="F102" s="78" t="str">
        <v>机关食堂</v>
      </c>
    </row>
    <row r="103" s="71" customFormat="1" ht="30" customHeight="1" spans="1:6">
      <c r="A103" s="78">
        <v>101</v>
      </c>
      <c r="B103" s="81" t="str">
        <v>西红柿</v>
      </c>
      <c r="C103" s="81" t="str">
        <v>斤</v>
      </c>
      <c r="D103" s="82">
        <v>30</v>
      </c>
      <c r="E103" s="83">
        <v>0</v>
      </c>
      <c r="F103" s="78" t="str">
        <v>学员七大队（五通驻训）</v>
      </c>
    </row>
    <row r="104" s="71" customFormat="1" ht="30" customHeight="1" spans="1:6">
      <c r="A104" s="78">
        <v>102</v>
      </c>
      <c r="B104" s="81" t="str">
        <v>西兰花</v>
      </c>
      <c r="C104" s="81" t="str">
        <v>斤</v>
      </c>
      <c r="D104" s="82">
        <v>95</v>
      </c>
      <c r="E104" s="83">
        <v>0</v>
      </c>
      <c r="F104" s="78" t="str">
        <v>象山学员六大队</v>
      </c>
    </row>
    <row r="105" s="71" customFormat="1" ht="30" customHeight="1" spans="1:6">
      <c r="A105" s="78">
        <v>103</v>
      </c>
      <c r="B105" s="81" t="str">
        <v>西兰花</v>
      </c>
      <c r="C105" s="81" t="str">
        <v>斤</v>
      </c>
      <c r="D105" s="82">
        <v>35</v>
      </c>
      <c r="E105" s="83">
        <v>0</v>
      </c>
      <c r="F105" s="78" t="str">
        <v>港澳楼1</v>
      </c>
    </row>
    <row r="106" s="71" customFormat="1" ht="30" customHeight="1" spans="1:6">
      <c r="A106" s="78">
        <v>104</v>
      </c>
      <c r="B106" s="81" t="str">
        <v>西兰花</v>
      </c>
      <c r="C106" s="81" t="str">
        <v>斤</v>
      </c>
      <c r="D106" s="82">
        <v>70</v>
      </c>
      <c r="E106" s="83">
        <v>0</v>
      </c>
      <c r="F106" s="78" t="str">
        <v>奇峰西区食堂一大队</v>
      </c>
    </row>
    <row r="107" s="71" customFormat="1" ht="30" customHeight="1" spans="1:6">
      <c r="A107" s="78">
        <v>105</v>
      </c>
      <c r="B107" s="81" t="str">
        <v>西兰花</v>
      </c>
      <c r="C107" s="81" t="str">
        <v>斤</v>
      </c>
      <c r="D107" s="82">
        <v>3</v>
      </c>
      <c r="E107" s="83">
        <v>0</v>
      </c>
      <c r="F107" s="78" t="str">
        <v>勤务营食堂</v>
      </c>
    </row>
    <row r="108" s="71" customFormat="1" ht="30" customHeight="1" spans="1:6">
      <c r="A108" s="78">
        <v>106</v>
      </c>
      <c r="B108" s="81" t="str">
        <v>西芹</v>
      </c>
      <c r="C108" s="81" t="str">
        <v>斤</v>
      </c>
      <c r="D108" s="82">
        <v>50</v>
      </c>
      <c r="E108" s="83">
        <v>0</v>
      </c>
      <c r="F108" s="78" t="str">
        <v>红岭综合训练场</v>
      </c>
    </row>
    <row r="109" s="71" customFormat="1" ht="30" customHeight="1" spans="1:6">
      <c r="A109" s="78">
        <v>107</v>
      </c>
      <c r="B109" s="81" t="str">
        <v>西芹</v>
      </c>
      <c r="C109" s="81" t="str">
        <v>斤</v>
      </c>
      <c r="D109" s="82">
        <v>150</v>
      </c>
      <c r="E109" s="83">
        <v>0</v>
      </c>
      <c r="F109" s="78" t="str">
        <v>秀峰本部</v>
      </c>
    </row>
    <row r="110" s="71" customFormat="1" ht="30" customHeight="1" spans="1:6">
      <c r="A110" s="78">
        <v>108</v>
      </c>
      <c r="B110" s="81" t="str">
        <v>小白菜</v>
      </c>
      <c r="C110" s="81" t="str">
        <v>斤</v>
      </c>
      <c r="D110" s="82">
        <v>6</v>
      </c>
      <c r="E110" s="83">
        <v>0</v>
      </c>
      <c r="F110" s="78" t="str">
        <v>大正学员五大队</v>
      </c>
    </row>
    <row r="111" s="71" customFormat="1" ht="30" customHeight="1" spans="1:6">
      <c r="A111" s="78">
        <v>109</v>
      </c>
      <c r="B111" s="81" t="str">
        <v>小白菜</v>
      </c>
      <c r="C111" s="81" t="str">
        <v>斤</v>
      </c>
      <c r="D111" s="82">
        <v>20</v>
      </c>
      <c r="E111" s="83">
        <v>0</v>
      </c>
      <c r="F111" s="78" t="str">
        <v>大正食堂</v>
      </c>
    </row>
    <row r="112" s="71" customFormat="1" ht="30" customHeight="1" spans="1:6">
      <c r="A112" s="78">
        <v>110</v>
      </c>
      <c r="B112" s="81" t="str">
        <v>小白菜</v>
      </c>
      <c r="C112" s="81" t="str">
        <v>斤</v>
      </c>
      <c r="D112" s="82">
        <v>130</v>
      </c>
      <c r="E112" s="83">
        <v>0</v>
      </c>
      <c r="F112" s="78" t="str">
        <v>秀峰本部</v>
      </c>
    </row>
    <row r="113" s="71" customFormat="1" ht="30" customHeight="1" spans="1:6">
      <c r="A113" s="78">
        <v>111</v>
      </c>
      <c r="B113" s="81" t="str">
        <v>油麦菜</v>
      </c>
      <c r="C113" s="81" t="str">
        <v>斤</v>
      </c>
      <c r="D113" s="82">
        <v>45</v>
      </c>
      <c r="E113" s="83">
        <v>0</v>
      </c>
      <c r="F113" s="78" t="str">
        <v>奇峰西区食堂一大队</v>
      </c>
    </row>
    <row r="114" s="71" customFormat="1" ht="30" customHeight="1" spans="1:6">
      <c r="A114" s="78">
        <v>112</v>
      </c>
      <c r="B114" s="81"/>
      <c r="C114" s="81"/>
      <c r="D114" s="82"/>
      <c r="E114" s="83"/>
      <c r="F114" s="78"/>
    </row>
    <row r="115" s="71" customFormat="1" ht="30" customHeight="1" spans="1:6">
      <c r="A115" s="78">
        <v>113</v>
      </c>
      <c r="B115" s="81"/>
      <c r="C115" s="81"/>
      <c r="D115" s="82"/>
      <c r="E115" s="83"/>
      <c r="F115" s="78"/>
    </row>
    <row r="116" s="71" customFormat="1" ht="30" customHeight="1" spans="1:6">
      <c r="A116" s="78">
        <v>114</v>
      </c>
      <c r="B116" s="81"/>
      <c r="C116" s="81"/>
      <c r="D116" s="82"/>
      <c r="E116" s="83"/>
      <c r="F116" s="78"/>
    </row>
    <row r="117" s="71" customFormat="1" ht="30" customHeight="1" spans="1:6">
      <c r="A117" s="78">
        <v>115</v>
      </c>
      <c r="B117" s="81"/>
      <c r="C117" s="81"/>
      <c r="D117" s="82"/>
      <c r="E117" s="83"/>
      <c r="F117" s="78"/>
    </row>
    <row r="118" s="71" customFormat="1" ht="30" customHeight="1" spans="1:6">
      <c r="A118" s="78">
        <v>117</v>
      </c>
      <c r="B118" s="81"/>
      <c r="C118" s="81"/>
      <c r="D118" s="82"/>
      <c r="E118" s="83"/>
      <c r="F118" s="78"/>
    </row>
    <row r="119" s="71" customFormat="1" ht="30" customHeight="1" spans="1:6">
      <c r="A119" s="78">
        <v>118</v>
      </c>
      <c r="B119" s="81"/>
      <c r="C119" s="81"/>
      <c r="D119" s="82"/>
      <c r="E119" s="83"/>
      <c r="F119" s="78"/>
    </row>
    <row r="120" s="71" customFormat="1" ht="30" customHeight="1" spans="1:6">
      <c r="A120" s="78">
        <v>119</v>
      </c>
      <c r="B120" s="81"/>
      <c r="C120" s="81"/>
      <c r="D120" s="82"/>
      <c r="E120" s="83"/>
      <c r="F120" s="78"/>
    </row>
    <row r="121" s="71" customFormat="1" ht="30" customHeight="1" spans="1:6">
      <c r="A121" s="78">
        <v>120</v>
      </c>
      <c r="B121" s="81"/>
      <c r="C121" s="81"/>
      <c r="D121" s="82"/>
      <c r="E121" s="83"/>
      <c r="F121" s="78"/>
    </row>
    <row r="122" s="71" customFormat="1" ht="30" customHeight="1" spans="1:6">
      <c r="A122" s="78">
        <v>121</v>
      </c>
      <c r="B122" s="81"/>
      <c r="C122" s="81"/>
      <c r="D122" s="82"/>
      <c r="E122" s="83"/>
      <c r="F122" s="78"/>
    </row>
    <row r="123" s="71" customFormat="1" ht="30" customHeight="1" spans="1:6">
      <c r="A123" s="78">
        <v>122</v>
      </c>
      <c r="B123" s="81"/>
      <c r="C123" s="81"/>
      <c r="D123" s="82"/>
      <c r="E123" s="83"/>
      <c r="F123" s="78"/>
    </row>
    <row r="124" s="71" customFormat="1" ht="30" customHeight="1" spans="1:6">
      <c r="A124" s="78">
        <v>123</v>
      </c>
      <c r="B124" s="81"/>
      <c r="C124" s="81"/>
      <c r="D124" s="82"/>
      <c r="E124" s="83"/>
      <c r="F124" s="78"/>
    </row>
    <row r="125" s="71" customFormat="1" ht="30" customHeight="1" spans="1:6">
      <c r="A125" s="78">
        <v>124</v>
      </c>
      <c r="B125" s="81"/>
      <c r="C125" s="81"/>
      <c r="D125" s="82"/>
      <c r="E125" s="83"/>
      <c r="F125" s="78"/>
    </row>
    <row r="126" s="71" customFormat="1" ht="30" customHeight="1" spans="1:6">
      <c r="A126" s="78">
        <v>125</v>
      </c>
      <c r="B126" s="81"/>
      <c r="C126" s="81"/>
      <c r="D126" s="82"/>
      <c r="E126" s="83"/>
      <c r="F126" s="78"/>
    </row>
    <row r="127" s="71" customFormat="1" ht="30" customHeight="1" spans="1:6">
      <c r="A127" s="78">
        <v>126</v>
      </c>
      <c r="B127" s="81"/>
      <c r="C127" s="81"/>
      <c r="D127" s="82"/>
      <c r="E127" s="83"/>
      <c r="F127" s="78"/>
    </row>
    <row r="128" s="71" customFormat="1" ht="30" customHeight="1" spans="1:6">
      <c r="A128" s="78">
        <v>127</v>
      </c>
      <c r="B128" s="81"/>
      <c r="C128" s="81"/>
      <c r="D128" s="82"/>
      <c r="E128" s="83"/>
      <c r="F128" s="78"/>
    </row>
    <row r="129" s="71" customFormat="1" ht="30" customHeight="1" spans="1:6">
      <c r="A129" s="78">
        <v>128</v>
      </c>
      <c r="B129" s="81"/>
      <c r="C129" s="81"/>
      <c r="D129" s="82"/>
      <c r="E129" s="83"/>
      <c r="F129" s="78"/>
    </row>
    <row r="130" s="71" customFormat="1" ht="30" customHeight="1" spans="1:6">
      <c r="A130" s="78">
        <v>129</v>
      </c>
      <c r="B130" s="81"/>
      <c r="C130" s="81"/>
      <c r="D130" s="82"/>
      <c r="E130" s="83"/>
      <c r="F130" s="78"/>
    </row>
    <row r="131" s="71" customFormat="1" ht="30" customHeight="1" spans="1:6">
      <c r="A131" s="78">
        <v>130</v>
      </c>
      <c r="B131" s="81"/>
      <c r="C131" s="81"/>
      <c r="D131" s="82"/>
      <c r="E131" s="83"/>
      <c r="F131" s="78"/>
    </row>
    <row r="132" ht="30" customHeight="1" spans="1:6">
      <c r="A132" s="78">
        <v>131</v>
      </c>
      <c r="B132" s="81"/>
      <c r="C132" s="81"/>
      <c r="D132" s="82"/>
      <c r="E132" s="83"/>
      <c r="F132" s="78"/>
    </row>
    <row r="133" ht="30" customHeight="1" spans="1:6">
      <c r="A133" s="78">
        <v>132</v>
      </c>
      <c r="B133" s="81"/>
      <c r="C133" s="81"/>
      <c r="D133" s="82"/>
      <c r="E133" s="83"/>
      <c r="F133" s="78"/>
    </row>
    <row r="134" ht="30" customHeight="1" spans="1:6">
      <c r="A134" s="78">
        <v>133</v>
      </c>
      <c r="B134" s="81"/>
      <c r="C134" s="81"/>
      <c r="D134" s="82"/>
      <c r="E134" s="83"/>
      <c r="F134" s="78"/>
    </row>
    <row r="135" ht="30" customHeight="1" spans="1:6">
      <c r="A135" s="78">
        <v>134</v>
      </c>
      <c r="B135" s="81"/>
      <c r="C135" s="81"/>
      <c r="D135" s="82"/>
      <c r="E135" s="83"/>
      <c r="F135" s="78"/>
    </row>
    <row r="136" ht="30" customHeight="1" spans="1:6">
      <c r="A136" s="78">
        <v>135</v>
      </c>
      <c r="B136" s="81"/>
      <c r="C136" s="81"/>
      <c r="D136" s="82"/>
      <c r="E136" s="83"/>
      <c r="F136" s="78"/>
    </row>
    <row r="137" ht="30" customHeight="1" spans="1:6">
      <c r="A137" s="78">
        <v>136</v>
      </c>
      <c r="B137" s="81"/>
      <c r="C137" s="81"/>
      <c r="D137" s="82"/>
      <c r="E137" s="83"/>
      <c r="F137" s="78"/>
    </row>
    <row r="138" ht="30" customHeight="1" spans="1:6">
      <c r="A138" s="78">
        <v>137</v>
      </c>
      <c r="B138" s="81"/>
      <c r="C138" s="81"/>
      <c r="D138" s="82"/>
      <c r="E138" s="83"/>
      <c r="F138" s="78"/>
    </row>
    <row r="139" ht="30" customHeight="1" spans="1:6">
      <c r="A139" s="78">
        <v>138</v>
      </c>
      <c r="B139" s="81"/>
      <c r="C139" s="81"/>
      <c r="D139" s="82"/>
      <c r="E139" s="83"/>
      <c r="F139" s="78"/>
    </row>
    <row r="140" ht="30" customHeight="1" spans="1:6">
      <c r="A140" s="78">
        <v>139</v>
      </c>
      <c r="B140" s="81"/>
      <c r="C140" s="81"/>
      <c r="D140" s="82"/>
      <c r="E140" s="83"/>
      <c r="F140" s="78"/>
    </row>
    <row r="141" ht="30" customHeight="1" spans="1:6">
      <c r="A141" s="78">
        <v>140</v>
      </c>
      <c r="B141" s="81"/>
      <c r="C141" s="81"/>
      <c r="D141" s="82"/>
      <c r="E141" s="83"/>
      <c r="F141" s="78"/>
    </row>
    <row r="142" ht="30" customHeight="1" spans="1:6">
      <c r="A142" s="78">
        <v>141</v>
      </c>
      <c r="B142" s="81"/>
      <c r="C142" s="81"/>
      <c r="D142" s="82"/>
      <c r="E142" s="83"/>
      <c r="F142" s="78"/>
    </row>
    <row r="143" ht="30" customHeight="1" spans="1:6">
      <c r="A143" s="78">
        <v>142</v>
      </c>
      <c r="B143" s="81"/>
      <c r="C143" s="81"/>
      <c r="D143" s="82"/>
      <c r="E143" s="83"/>
      <c r="F143" s="78"/>
    </row>
    <row r="144" ht="30" customHeight="1" spans="1:6">
      <c r="A144" s="78">
        <v>143</v>
      </c>
      <c r="B144" s="81"/>
      <c r="C144" s="81"/>
      <c r="D144" s="82"/>
      <c r="E144" s="83"/>
      <c r="F144" s="78"/>
    </row>
    <row r="145" ht="30" customHeight="1" spans="1:6">
      <c r="A145" s="78">
        <v>144</v>
      </c>
      <c r="B145" s="81"/>
      <c r="C145" s="81"/>
      <c r="D145" s="82"/>
      <c r="E145" s="83"/>
      <c r="F145" s="78"/>
    </row>
    <row r="146" ht="30" customHeight="1" spans="1:6">
      <c r="A146" s="78">
        <v>145</v>
      </c>
      <c r="B146" s="81"/>
      <c r="C146" s="81"/>
      <c r="D146" s="82"/>
      <c r="E146" s="83"/>
      <c r="F146" s="78"/>
    </row>
    <row r="147" ht="30" customHeight="1" spans="1:6">
      <c r="A147" s="78">
        <v>146</v>
      </c>
      <c r="B147" s="81"/>
      <c r="C147" s="81"/>
      <c r="D147" s="82"/>
      <c r="E147" s="83"/>
      <c r="F147" s="78"/>
    </row>
    <row r="148" ht="30" customHeight="1" spans="1:6">
      <c r="A148" s="78">
        <v>147</v>
      </c>
      <c r="B148" s="81"/>
      <c r="C148" s="81"/>
      <c r="D148" s="82"/>
      <c r="E148" s="83"/>
      <c r="F148" s="78"/>
    </row>
    <row r="149" ht="30" customHeight="1" spans="1:6">
      <c r="A149" s="78">
        <v>148</v>
      </c>
      <c r="B149" s="81"/>
      <c r="C149" s="81"/>
      <c r="D149" s="82"/>
      <c r="E149" s="83"/>
      <c r="F149" s="78"/>
    </row>
    <row r="150" ht="30" customHeight="1" spans="1:6">
      <c r="A150" s="78">
        <v>149</v>
      </c>
      <c r="B150" s="81"/>
      <c r="C150" s="81"/>
      <c r="D150" s="82"/>
      <c r="E150" s="83"/>
      <c r="F150" s="78"/>
    </row>
    <row r="151" ht="30" customHeight="1" spans="1:6">
      <c r="A151" s="78">
        <v>150</v>
      </c>
      <c r="B151" s="81"/>
      <c r="C151" s="81"/>
      <c r="D151" s="82"/>
      <c r="E151" s="83"/>
      <c r="F151" s="78"/>
    </row>
    <row r="152" ht="30" customHeight="1" spans="1:6">
      <c r="A152" s="78">
        <v>151</v>
      </c>
      <c r="B152" s="81"/>
      <c r="C152" s="81"/>
      <c r="D152" s="82"/>
      <c r="E152" s="83"/>
      <c r="F152" s="78"/>
    </row>
    <row r="153" ht="30" customHeight="1" spans="1:6">
      <c r="A153" s="78">
        <v>152</v>
      </c>
      <c r="B153" s="81"/>
      <c r="C153" s="81"/>
      <c r="D153" s="82"/>
      <c r="E153" s="83"/>
      <c r="F153" s="78"/>
    </row>
    <row r="154" ht="30" customHeight="1" spans="1:6">
      <c r="A154" s="78">
        <v>153</v>
      </c>
      <c r="B154" s="81"/>
      <c r="C154" s="81"/>
      <c r="D154" s="82"/>
      <c r="E154" s="83"/>
      <c r="F154" s="78"/>
    </row>
    <row r="155" ht="30" customHeight="1" spans="1:6">
      <c r="A155" s="78">
        <v>154</v>
      </c>
      <c r="B155" s="81"/>
      <c r="C155" s="81"/>
      <c r="D155" s="82"/>
      <c r="E155" s="83"/>
      <c r="F155" s="78"/>
    </row>
    <row r="156" ht="30" customHeight="1" spans="1:6">
      <c r="A156" s="78">
        <v>155</v>
      </c>
      <c r="B156" s="81"/>
      <c r="C156" s="81"/>
      <c r="D156" s="82"/>
      <c r="E156" s="83"/>
      <c r="F156" s="78"/>
    </row>
    <row r="157" ht="30" customHeight="1" spans="1:6">
      <c r="A157" s="78">
        <v>156</v>
      </c>
      <c r="B157" s="81"/>
      <c r="C157" s="81"/>
      <c r="D157" s="82"/>
      <c r="E157" s="83"/>
      <c r="F157" s="78"/>
    </row>
    <row r="158" ht="30" customHeight="1" spans="1:6">
      <c r="A158" s="78">
        <v>157</v>
      </c>
      <c r="B158" s="81"/>
      <c r="C158" s="81"/>
      <c r="D158" s="82"/>
      <c r="E158" s="83"/>
      <c r="F158" s="78"/>
    </row>
    <row r="159" ht="30" customHeight="1" spans="1:6">
      <c r="A159" s="78">
        <v>158</v>
      </c>
      <c r="B159" s="81"/>
      <c r="C159" s="81"/>
      <c r="D159" s="82"/>
      <c r="E159" s="83"/>
      <c r="F159" s="78"/>
    </row>
    <row r="160" ht="30" customHeight="1" spans="1:6">
      <c r="A160" s="78">
        <v>159</v>
      </c>
      <c r="B160" s="81"/>
      <c r="C160" s="81"/>
      <c r="D160" s="82"/>
      <c r="E160" s="83"/>
      <c r="F160" s="78"/>
    </row>
    <row r="161" ht="30" customHeight="1" spans="1:6">
      <c r="A161" s="78">
        <v>160</v>
      </c>
      <c r="B161" s="81"/>
      <c r="C161" s="81"/>
      <c r="D161" s="82"/>
      <c r="E161" s="83"/>
      <c r="F161" s="78"/>
    </row>
    <row r="162" ht="30" customHeight="1" spans="1:6">
      <c r="A162" s="78">
        <v>161</v>
      </c>
      <c r="B162" s="81"/>
      <c r="C162" s="81"/>
      <c r="D162" s="82"/>
      <c r="E162" s="83"/>
      <c r="F162" s="78"/>
    </row>
    <row r="163" ht="30" customHeight="1" spans="1:6">
      <c r="A163" s="78">
        <v>162</v>
      </c>
      <c r="B163" s="81"/>
      <c r="C163" s="81"/>
      <c r="D163" s="82"/>
      <c r="E163" s="83"/>
      <c r="F163" s="78"/>
    </row>
    <row r="164" ht="30" customHeight="1" spans="1:6">
      <c r="A164" s="78">
        <v>163</v>
      </c>
      <c r="B164" s="81"/>
      <c r="C164" s="81"/>
      <c r="D164" s="82"/>
      <c r="E164" s="83"/>
      <c r="F164" s="78"/>
    </row>
    <row r="165" ht="30" customHeight="1" spans="1:6">
      <c r="A165" s="78">
        <v>164</v>
      </c>
      <c r="B165" s="81"/>
      <c r="C165" s="81"/>
      <c r="D165" s="82"/>
      <c r="E165" s="83"/>
      <c r="F165" s="78"/>
    </row>
    <row r="166" ht="30" customHeight="1" spans="1:6">
      <c r="A166" s="78">
        <v>165</v>
      </c>
      <c r="B166" s="81"/>
      <c r="C166" s="81"/>
      <c r="D166" s="82"/>
      <c r="E166" s="83"/>
      <c r="F166" s="78"/>
    </row>
    <row r="167" ht="30" customHeight="1" spans="1:6">
      <c r="A167" s="78">
        <v>166</v>
      </c>
      <c r="B167" s="81"/>
      <c r="C167" s="81"/>
      <c r="D167" s="82"/>
      <c r="E167" s="83"/>
      <c r="F167" s="78"/>
    </row>
    <row r="168" ht="30" customHeight="1" spans="1:6">
      <c r="A168" s="78">
        <v>167</v>
      </c>
      <c r="B168" s="81"/>
      <c r="C168" s="81"/>
      <c r="D168" s="82"/>
      <c r="E168" s="83"/>
      <c r="F168" s="78"/>
    </row>
    <row r="169" ht="30" customHeight="1" spans="1:6">
      <c r="A169" s="78">
        <v>168</v>
      </c>
      <c r="B169" s="81"/>
      <c r="C169" s="81"/>
      <c r="D169" s="82"/>
      <c r="E169" s="83"/>
      <c r="F169" s="78"/>
    </row>
    <row r="170" ht="30" customHeight="1" spans="1:6">
      <c r="A170" s="78">
        <v>169</v>
      </c>
      <c r="B170" s="81"/>
      <c r="C170" s="81"/>
      <c r="D170" s="82"/>
      <c r="E170" s="83"/>
      <c r="F170" s="78"/>
    </row>
    <row r="171" ht="30" customHeight="1" spans="1:6">
      <c r="A171" s="78">
        <v>170</v>
      </c>
      <c r="B171" s="81"/>
      <c r="C171" s="81"/>
      <c r="D171" s="82"/>
      <c r="E171" s="83"/>
      <c r="F171" s="78"/>
    </row>
    <row r="172" ht="30" customHeight="1" spans="1:6">
      <c r="A172" s="78">
        <v>171</v>
      </c>
      <c r="B172" s="81"/>
      <c r="C172" s="81"/>
      <c r="D172" s="82"/>
      <c r="E172" s="83"/>
      <c r="F172" s="78"/>
    </row>
    <row r="173" ht="30" customHeight="1" spans="1:6">
      <c r="A173" s="78">
        <v>172</v>
      </c>
      <c r="B173" s="81"/>
      <c r="C173" s="81"/>
      <c r="D173" s="82"/>
      <c r="E173" s="83"/>
      <c r="F173" s="78"/>
    </row>
    <row r="174" ht="30" customHeight="1" spans="1:6">
      <c r="A174" s="78">
        <v>173</v>
      </c>
      <c r="B174" s="81"/>
      <c r="C174" s="81"/>
      <c r="D174" s="82"/>
      <c r="E174" s="83"/>
      <c r="F174" s="78"/>
    </row>
    <row r="175" ht="30" customHeight="1" spans="1:6">
      <c r="A175" s="78">
        <v>174</v>
      </c>
      <c r="B175" s="81"/>
      <c r="C175" s="81"/>
      <c r="D175" s="82"/>
      <c r="E175" s="83"/>
      <c r="F175" s="78"/>
    </row>
    <row r="176" ht="30" customHeight="1" spans="1:6">
      <c r="A176" s="78">
        <v>175</v>
      </c>
      <c r="B176" s="81"/>
      <c r="C176" s="81"/>
      <c r="D176" s="82"/>
      <c r="E176" s="83"/>
      <c r="F176" s="78"/>
    </row>
    <row r="177" ht="30" customHeight="1" spans="1:6">
      <c r="A177" s="78">
        <v>176</v>
      </c>
      <c r="B177" s="81"/>
      <c r="C177" s="81"/>
      <c r="D177" s="82"/>
      <c r="E177" s="83"/>
      <c r="F177" s="78"/>
    </row>
    <row r="178" ht="30" customHeight="1" spans="1:6">
      <c r="A178" s="78">
        <v>177</v>
      </c>
      <c r="B178" s="81"/>
      <c r="C178" s="81"/>
      <c r="D178" s="82"/>
      <c r="E178" s="83"/>
      <c r="F178" s="78"/>
    </row>
    <row r="179" ht="30" customHeight="1" spans="1:6">
      <c r="A179" s="78">
        <v>178</v>
      </c>
      <c r="B179" s="81"/>
      <c r="C179" s="81"/>
      <c r="D179" s="82"/>
      <c r="E179" s="83"/>
      <c r="F179" s="78"/>
    </row>
    <row r="180" ht="30" customHeight="1" spans="1:6">
      <c r="A180" s="78">
        <v>179</v>
      </c>
      <c r="B180" s="81"/>
      <c r="C180" s="81"/>
      <c r="D180" s="82"/>
      <c r="E180" s="83"/>
      <c r="F180" s="78"/>
    </row>
    <row r="181" ht="30" customHeight="1" spans="1:6">
      <c r="A181" s="78">
        <v>180</v>
      </c>
      <c r="B181" s="81"/>
      <c r="C181" s="81"/>
      <c r="D181" s="82"/>
      <c r="E181" s="83"/>
      <c r="F181" s="78"/>
    </row>
    <row r="182" ht="30" customHeight="1" spans="1:6">
      <c r="A182" s="78">
        <v>181</v>
      </c>
      <c r="B182" s="81"/>
      <c r="C182" s="81"/>
      <c r="D182" s="82"/>
      <c r="E182" s="83"/>
      <c r="F182" s="78"/>
    </row>
    <row r="183" ht="30" customHeight="1" spans="1:6">
      <c r="A183" s="78">
        <v>182</v>
      </c>
      <c r="B183" s="81"/>
      <c r="C183" s="81"/>
      <c r="D183" s="82"/>
      <c r="E183" s="83"/>
      <c r="F183" s="78"/>
    </row>
    <row r="184" ht="30" customHeight="1" spans="1:6">
      <c r="A184" s="78">
        <v>183</v>
      </c>
      <c r="B184" s="81"/>
      <c r="C184" s="81"/>
      <c r="D184" s="82"/>
      <c r="E184" s="83"/>
      <c r="F184" s="78"/>
    </row>
    <row r="185" ht="30" customHeight="1" spans="1:6">
      <c r="A185" s="78">
        <v>184</v>
      </c>
      <c r="B185" s="81"/>
      <c r="C185" s="81"/>
      <c r="D185" s="82"/>
      <c r="E185" s="83"/>
      <c r="F185" s="78"/>
    </row>
    <row r="186" ht="30" customHeight="1" spans="1:6">
      <c r="A186" s="78">
        <v>185</v>
      </c>
      <c r="B186" s="81"/>
      <c r="C186" s="81"/>
      <c r="D186" s="82"/>
      <c r="E186" s="83"/>
      <c r="F186" s="78"/>
    </row>
    <row r="187" ht="30" customHeight="1" spans="1:6">
      <c r="A187" s="78">
        <v>186</v>
      </c>
      <c r="B187" s="81"/>
      <c r="C187" s="81"/>
      <c r="D187" s="82"/>
      <c r="E187" s="83"/>
      <c r="F187" s="78"/>
    </row>
    <row r="188" ht="30" customHeight="1" spans="1:6">
      <c r="A188" s="78">
        <v>187</v>
      </c>
      <c r="B188" s="81"/>
      <c r="C188" s="81"/>
      <c r="D188" s="82"/>
      <c r="E188" s="83"/>
      <c r="F188" s="78"/>
    </row>
    <row r="189" ht="30" customHeight="1" spans="1:6">
      <c r="A189" s="78">
        <v>188</v>
      </c>
      <c r="B189" s="81"/>
      <c r="C189" s="81"/>
      <c r="D189" s="82"/>
      <c r="E189" s="83"/>
      <c r="F189" s="78"/>
    </row>
    <row r="190" ht="30" customHeight="1" spans="1:6">
      <c r="A190" s="78">
        <v>189</v>
      </c>
      <c r="B190" s="81"/>
      <c r="C190" s="81"/>
      <c r="D190" s="82"/>
      <c r="E190" s="83"/>
      <c r="F190" s="78"/>
    </row>
    <row r="191" ht="30" customHeight="1" spans="1:6">
      <c r="A191" s="78">
        <v>190</v>
      </c>
      <c r="B191" s="81"/>
      <c r="C191" s="81"/>
      <c r="D191" s="82"/>
      <c r="E191" s="83"/>
      <c r="F191" s="78"/>
    </row>
    <row r="192" ht="30" customHeight="1" spans="1:6">
      <c r="A192" s="78">
        <v>191</v>
      </c>
      <c r="B192" s="81"/>
      <c r="C192" s="81"/>
      <c r="D192" s="82"/>
      <c r="E192" s="83"/>
      <c r="F192" s="78"/>
    </row>
    <row r="193" ht="30" customHeight="1" spans="1:6">
      <c r="A193" s="78">
        <v>192</v>
      </c>
      <c r="B193" s="81"/>
      <c r="C193" s="81"/>
      <c r="D193" s="82"/>
      <c r="E193" s="83"/>
      <c r="F193" s="78"/>
    </row>
    <row r="194" ht="30" customHeight="1" spans="1:6">
      <c r="A194" s="78">
        <v>193</v>
      </c>
      <c r="B194" s="81"/>
      <c r="C194" s="81"/>
      <c r="D194" s="82"/>
      <c r="E194" s="83"/>
      <c r="F194" s="78"/>
    </row>
    <row r="195" ht="30" customHeight="1" spans="1:6">
      <c r="A195" s="78">
        <v>194</v>
      </c>
      <c r="B195" s="81"/>
      <c r="C195" s="81"/>
      <c r="D195" s="82"/>
      <c r="E195" s="83"/>
      <c r="F195" s="78"/>
    </row>
    <row r="196" ht="30" customHeight="1" spans="1:6">
      <c r="A196" s="78">
        <v>195</v>
      </c>
      <c r="B196" s="81"/>
      <c r="C196" s="81"/>
      <c r="D196" s="82"/>
      <c r="E196" s="83"/>
      <c r="F196" s="78"/>
    </row>
    <row r="197" ht="30" customHeight="1" spans="1:6">
      <c r="A197" s="78">
        <v>196</v>
      </c>
      <c r="B197" s="81"/>
      <c r="C197" s="81"/>
      <c r="D197" s="82"/>
      <c r="E197" s="83"/>
      <c r="F197" s="78"/>
    </row>
    <row r="198" ht="30" customHeight="1" spans="1:6">
      <c r="A198" s="78">
        <v>197</v>
      </c>
      <c r="B198" s="81"/>
      <c r="C198" s="81"/>
      <c r="D198" s="82"/>
      <c r="E198" s="83"/>
      <c r="F198" s="78"/>
    </row>
    <row r="199" ht="30" customHeight="1" spans="1:6">
      <c r="A199" s="78">
        <v>198</v>
      </c>
      <c r="B199" s="81"/>
      <c r="C199" s="81"/>
      <c r="D199" s="82"/>
      <c r="E199" s="83"/>
      <c r="F199" s="78"/>
    </row>
    <row r="200" ht="30" customHeight="1" spans="1:6">
      <c r="A200" s="78">
        <v>199</v>
      </c>
      <c r="B200" s="81"/>
      <c r="C200" s="81"/>
      <c r="D200" s="82"/>
      <c r="E200" s="83"/>
      <c r="F200" s="78"/>
    </row>
    <row r="201" ht="30" customHeight="1" spans="1:6">
      <c r="A201" s="87">
        <v>200</v>
      </c>
      <c r="B201" s="88"/>
      <c r="C201" s="88"/>
      <c r="D201" s="89"/>
      <c r="E201" s="90"/>
      <c r="F201" s="87"/>
    </row>
    <row r="202" ht="30" customHeight="1" spans="1:6">
      <c r="A202" s="87">
        <v>201</v>
      </c>
      <c r="B202" s="88"/>
      <c r="C202" s="88"/>
      <c r="D202" s="89"/>
      <c r="E202" s="90"/>
      <c r="F202" s="87"/>
    </row>
    <row r="203" ht="30" customHeight="1" spans="1:6">
      <c r="A203" s="87">
        <v>202</v>
      </c>
      <c r="B203" s="88"/>
      <c r="C203" s="88"/>
      <c r="D203" s="89"/>
      <c r="E203" s="90"/>
      <c r="F203" s="87"/>
    </row>
    <row r="204" ht="30" customHeight="1" spans="1:6">
      <c r="A204" s="87">
        <v>203</v>
      </c>
      <c r="B204" s="88"/>
      <c r="C204" s="88"/>
      <c r="D204" s="89"/>
      <c r="E204" s="90"/>
      <c r="F204" s="87"/>
    </row>
    <row r="205" ht="30" customHeight="1" spans="1:6">
      <c r="A205" s="87">
        <v>204</v>
      </c>
      <c r="B205" s="88"/>
      <c r="C205" s="88"/>
      <c r="D205" s="89"/>
      <c r="E205" s="90"/>
      <c r="F205" s="87"/>
    </row>
    <row r="206" ht="30" customHeight="1" spans="1:6">
      <c r="A206" s="87">
        <v>205</v>
      </c>
      <c r="B206" s="88"/>
      <c r="C206" s="88"/>
      <c r="D206" s="89"/>
      <c r="E206" s="90"/>
      <c r="F206" s="87"/>
    </row>
    <row r="207" ht="30" customHeight="1" spans="1:6">
      <c r="A207" s="87">
        <v>206</v>
      </c>
      <c r="B207" s="88"/>
      <c r="C207" s="88"/>
      <c r="D207" s="89"/>
      <c r="E207" s="90"/>
      <c r="F207" s="87"/>
    </row>
    <row r="208" ht="30" customHeight="1" spans="1:6">
      <c r="A208" s="87">
        <v>207</v>
      </c>
      <c r="B208" s="88"/>
      <c r="C208" s="88"/>
      <c r="D208" s="89"/>
      <c r="E208" s="90"/>
      <c r="F208" s="87"/>
    </row>
    <row r="209" ht="30" customHeight="1" spans="1:6">
      <c r="A209" s="87">
        <v>208</v>
      </c>
      <c r="B209" s="88"/>
      <c r="C209" s="88"/>
      <c r="D209" s="89"/>
      <c r="E209" s="90"/>
      <c r="F209" s="87"/>
    </row>
    <row r="210" ht="30" customHeight="1" spans="1:6">
      <c r="A210" s="87">
        <v>209</v>
      </c>
      <c r="B210" s="88"/>
      <c r="C210" s="88"/>
      <c r="D210" s="89"/>
      <c r="E210" s="90"/>
      <c r="F210" s="87"/>
    </row>
    <row r="211" ht="30" customHeight="1" spans="1:6">
      <c r="A211" s="87">
        <v>210</v>
      </c>
      <c r="B211" s="88"/>
      <c r="C211" s="88"/>
      <c r="D211" s="89"/>
      <c r="E211" s="90"/>
      <c r="F211" s="87"/>
    </row>
    <row r="212" ht="30" customHeight="1" spans="1:6">
      <c r="A212" s="87">
        <v>211</v>
      </c>
      <c r="B212" s="88"/>
      <c r="C212" s="88"/>
      <c r="D212" s="89"/>
      <c r="E212" s="90"/>
      <c r="F212" s="87"/>
    </row>
    <row r="213" ht="30" customHeight="1" spans="1:6">
      <c r="A213" s="87">
        <v>212</v>
      </c>
      <c r="B213" s="88"/>
      <c r="C213" s="88"/>
      <c r="D213" s="89"/>
      <c r="E213" s="90"/>
      <c r="F213" s="87"/>
    </row>
    <row r="214" ht="30" customHeight="1" spans="1:6">
      <c r="A214" s="87">
        <v>213</v>
      </c>
      <c r="B214" s="88"/>
      <c r="C214" s="88"/>
      <c r="D214" s="89"/>
      <c r="E214" s="90"/>
      <c r="F214" s="87"/>
    </row>
    <row r="215" ht="30" customHeight="1" spans="1:6">
      <c r="A215" s="87">
        <v>214</v>
      </c>
      <c r="B215" s="88"/>
      <c r="C215" s="88"/>
      <c r="D215" s="89"/>
      <c r="E215" s="90"/>
      <c r="F215" s="87"/>
    </row>
    <row r="216" ht="30" customHeight="1" spans="1:6">
      <c r="A216" s="87">
        <v>215</v>
      </c>
      <c r="B216" s="88"/>
      <c r="C216" s="88"/>
      <c r="D216" s="89"/>
      <c r="E216" s="90"/>
      <c r="F216" s="87"/>
    </row>
    <row r="217" ht="30" customHeight="1" spans="1:6">
      <c r="A217" s="87">
        <v>216</v>
      </c>
      <c r="B217" s="88"/>
      <c r="C217" s="88"/>
      <c r="D217" s="89"/>
      <c r="E217" s="90"/>
      <c r="F217" s="87"/>
    </row>
    <row r="218" ht="30" customHeight="1" spans="1:6">
      <c r="A218" s="87">
        <v>217</v>
      </c>
      <c r="B218" s="88"/>
      <c r="C218" s="88"/>
      <c r="D218" s="89"/>
      <c r="E218" s="90"/>
      <c r="F218" s="87"/>
    </row>
    <row r="219" ht="30" customHeight="1" spans="1:6">
      <c r="A219" s="87">
        <v>218</v>
      </c>
      <c r="B219" s="88"/>
      <c r="C219" s="88"/>
      <c r="D219" s="89"/>
      <c r="E219" s="90"/>
      <c r="F219" s="87"/>
    </row>
    <row r="220" ht="30" customHeight="1" spans="1:6">
      <c r="A220" s="87">
        <v>219</v>
      </c>
      <c r="B220" s="88"/>
      <c r="C220" s="88"/>
      <c r="D220" s="89"/>
      <c r="E220" s="90"/>
      <c r="F220" s="87"/>
    </row>
    <row r="221" ht="30" customHeight="1" spans="1:6">
      <c r="A221" s="87">
        <v>220</v>
      </c>
      <c r="B221" s="88"/>
      <c r="C221" s="88"/>
      <c r="D221" s="89"/>
      <c r="E221" s="90"/>
      <c r="F221" s="87"/>
    </row>
    <row r="222" ht="30" customHeight="1" spans="1:6">
      <c r="A222" s="87">
        <v>221</v>
      </c>
      <c r="B222" s="88"/>
      <c r="C222" s="88"/>
      <c r="D222" s="89"/>
      <c r="E222" s="90"/>
      <c r="F222" s="87"/>
    </row>
    <row r="223" ht="30" customHeight="1" spans="1:6">
      <c r="A223" s="87">
        <v>222</v>
      </c>
      <c r="B223" s="88"/>
      <c r="C223" s="88"/>
      <c r="D223" s="89"/>
      <c r="E223" s="90"/>
      <c r="F223" s="87"/>
    </row>
    <row r="224" ht="30" customHeight="1" spans="1:6">
      <c r="A224" s="87">
        <v>223</v>
      </c>
      <c r="B224" s="88"/>
      <c r="C224" s="88"/>
      <c r="D224" s="89"/>
      <c r="E224" s="90"/>
      <c r="F224" s="87"/>
    </row>
    <row r="225" ht="30" customHeight="1" spans="1:6">
      <c r="A225" s="87">
        <v>224</v>
      </c>
      <c r="B225" s="88"/>
      <c r="C225" s="88"/>
      <c r="D225" s="89"/>
      <c r="E225" s="90"/>
      <c r="F225" s="87"/>
    </row>
    <row r="226" ht="30" customHeight="1" spans="1:6">
      <c r="A226" s="87">
        <v>225</v>
      </c>
      <c r="B226" s="88"/>
      <c r="C226" s="88"/>
      <c r="D226" s="89"/>
      <c r="E226" s="90"/>
      <c r="F226" s="87"/>
    </row>
    <row r="227" ht="30" customHeight="1" spans="1:6">
      <c r="A227" s="87">
        <v>226</v>
      </c>
      <c r="B227" s="88"/>
      <c r="C227" s="88"/>
      <c r="D227" s="89"/>
      <c r="E227" s="90"/>
      <c r="F227" s="87"/>
    </row>
    <row r="228" ht="30" customHeight="1" spans="1:6">
      <c r="A228" s="87">
        <v>227</v>
      </c>
      <c r="B228" s="88"/>
      <c r="C228" s="88"/>
      <c r="D228" s="89"/>
      <c r="E228" s="90"/>
      <c r="F228" s="87"/>
    </row>
    <row r="229" ht="30" customHeight="1" spans="1:6">
      <c r="A229" s="87">
        <v>228</v>
      </c>
      <c r="B229" s="88"/>
      <c r="C229" s="88"/>
      <c r="D229" s="89"/>
      <c r="E229" s="90"/>
      <c r="F229" s="87"/>
    </row>
    <row r="230" ht="30" customHeight="1" spans="1:6">
      <c r="A230" s="87">
        <v>229</v>
      </c>
      <c r="B230" s="88"/>
      <c r="C230" s="88"/>
      <c r="D230" s="89"/>
      <c r="E230" s="90"/>
      <c r="F230" s="87"/>
    </row>
    <row r="231" ht="30" customHeight="1" spans="1:6">
      <c r="A231" s="87">
        <v>230</v>
      </c>
      <c r="B231" s="88"/>
      <c r="C231" s="88"/>
      <c r="D231" s="89"/>
      <c r="E231" s="90"/>
      <c r="F231" s="87"/>
    </row>
    <row r="232" ht="30" customHeight="1" spans="1:6">
      <c r="A232" s="87">
        <v>231</v>
      </c>
      <c r="B232" s="88"/>
      <c r="C232" s="88"/>
      <c r="D232" s="89"/>
      <c r="E232" s="90"/>
      <c r="F232" s="87"/>
    </row>
    <row r="233" ht="30" customHeight="1" spans="1:6">
      <c r="A233" s="87">
        <v>232</v>
      </c>
      <c r="B233" s="88"/>
      <c r="C233" s="88"/>
      <c r="D233" s="89"/>
      <c r="E233" s="90"/>
      <c r="F233" s="87"/>
    </row>
    <row r="234" ht="30" customHeight="1" spans="1:6">
      <c r="A234" s="87">
        <v>233</v>
      </c>
      <c r="B234" s="88"/>
      <c r="C234" s="88"/>
      <c r="D234" s="89"/>
      <c r="E234" s="90"/>
      <c r="F234" s="87"/>
    </row>
    <row r="235" ht="30" customHeight="1" spans="1:6">
      <c r="A235" s="87">
        <v>234</v>
      </c>
      <c r="B235" s="88"/>
      <c r="C235" s="88"/>
      <c r="D235" s="89"/>
      <c r="E235" s="90"/>
      <c r="F235" s="87"/>
    </row>
    <row r="236" ht="30" customHeight="1" spans="1:6">
      <c r="A236" s="87">
        <v>235</v>
      </c>
      <c r="B236" s="88"/>
      <c r="C236" s="88"/>
      <c r="D236" s="89"/>
      <c r="E236" s="90"/>
      <c r="F236" s="87"/>
    </row>
    <row r="237" ht="30" customHeight="1" spans="1:6">
      <c r="A237" s="87">
        <v>236</v>
      </c>
      <c r="B237" s="88"/>
      <c r="C237" s="88"/>
      <c r="D237" s="89"/>
      <c r="E237" s="90"/>
      <c r="F237" s="87"/>
    </row>
    <row r="238" ht="30" customHeight="1" spans="1:6">
      <c r="A238" s="87">
        <v>237</v>
      </c>
      <c r="B238" s="88"/>
      <c r="C238" s="88"/>
      <c r="D238" s="89"/>
      <c r="E238" s="90"/>
      <c r="F238" s="87"/>
    </row>
    <row r="239" ht="30" customHeight="1" spans="1:6">
      <c r="A239" s="87">
        <v>238</v>
      </c>
      <c r="B239" s="88"/>
      <c r="C239" s="88"/>
      <c r="D239" s="89"/>
      <c r="E239" s="90"/>
      <c r="F239" s="87"/>
    </row>
    <row r="240" ht="30" customHeight="1" spans="1:6">
      <c r="A240" s="87">
        <v>239</v>
      </c>
      <c r="B240" s="88"/>
      <c r="C240" s="88"/>
      <c r="D240" s="89"/>
      <c r="E240" s="90"/>
      <c r="F240" s="87"/>
    </row>
    <row r="241" ht="30" customHeight="1" spans="1:6">
      <c r="A241" s="87">
        <v>240</v>
      </c>
      <c r="B241" s="88"/>
      <c r="C241" s="88"/>
      <c r="D241" s="89"/>
      <c r="E241" s="90"/>
      <c r="F241" s="87"/>
    </row>
    <row r="242" ht="30" customHeight="1" spans="1:6">
      <c r="A242" s="87">
        <v>241</v>
      </c>
      <c r="B242" s="88"/>
      <c r="C242" s="88"/>
      <c r="D242" s="89"/>
      <c r="E242" s="90"/>
      <c r="F242" s="87"/>
    </row>
    <row r="243" ht="30" customHeight="1" spans="1:6">
      <c r="A243" s="87">
        <v>242</v>
      </c>
      <c r="B243" s="88"/>
      <c r="C243" s="88"/>
      <c r="D243" s="89"/>
      <c r="E243" s="90"/>
      <c r="F243" s="87"/>
    </row>
    <row r="244" ht="30" customHeight="1" spans="1:6">
      <c r="A244" s="87">
        <v>243</v>
      </c>
      <c r="B244" s="88"/>
      <c r="C244" s="88"/>
      <c r="D244" s="89"/>
      <c r="E244" s="90"/>
      <c r="F244" s="87"/>
    </row>
    <row r="245" ht="30" customHeight="1" spans="1:6">
      <c r="A245" s="87">
        <v>244</v>
      </c>
      <c r="B245" s="88"/>
      <c r="C245" s="88"/>
      <c r="D245" s="89"/>
      <c r="E245" s="90"/>
      <c r="F245" s="87"/>
    </row>
    <row r="246" ht="30" customHeight="1" spans="1:6">
      <c r="A246" s="87">
        <v>245</v>
      </c>
      <c r="B246" s="88"/>
      <c r="C246" s="88"/>
      <c r="D246" s="89"/>
      <c r="E246" s="90"/>
      <c r="F246" s="87"/>
    </row>
    <row r="247" ht="30" customHeight="1" spans="1:6">
      <c r="A247" s="87">
        <v>246</v>
      </c>
      <c r="B247" s="88"/>
      <c r="C247" s="88"/>
      <c r="D247" s="89"/>
      <c r="E247" s="90"/>
      <c r="F247" s="87"/>
    </row>
    <row r="248" ht="30" customHeight="1" spans="1:6">
      <c r="A248" s="87">
        <v>247</v>
      </c>
      <c r="B248" s="88"/>
      <c r="C248" s="88"/>
      <c r="D248" s="89"/>
      <c r="E248" s="90"/>
      <c r="F248" s="87"/>
    </row>
    <row r="249" ht="30" customHeight="1" spans="1:6">
      <c r="A249" s="87">
        <v>248</v>
      </c>
      <c r="B249" s="88"/>
      <c r="C249" s="88"/>
      <c r="D249" s="89"/>
      <c r="E249" s="90"/>
      <c r="F249" s="87"/>
    </row>
    <row r="250" ht="30" customHeight="1" spans="1:6">
      <c r="A250" s="87">
        <v>249</v>
      </c>
      <c r="B250" s="88"/>
      <c r="C250" s="88"/>
      <c r="D250" s="89"/>
      <c r="E250" s="90"/>
      <c r="F250" s="87"/>
    </row>
    <row r="251" ht="30" customHeight="1" spans="1:6">
      <c r="A251" s="87">
        <v>250</v>
      </c>
      <c r="B251" s="88"/>
      <c r="C251" s="88"/>
      <c r="D251" s="89"/>
      <c r="E251" s="90"/>
      <c r="F251" s="87"/>
    </row>
    <row r="252" ht="30" customHeight="1" spans="1:6">
      <c r="A252" s="87">
        <v>251</v>
      </c>
      <c r="B252" s="88"/>
      <c r="C252" s="88"/>
      <c r="D252" s="89"/>
      <c r="E252" s="90"/>
      <c r="F252" s="87"/>
    </row>
    <row r="253" ht="30" customHeight="1" spans="1:6">
      <c r="A253" s="87">
        <v>252</v>
      </c>
      <c r="B253" s="88"/>
      <c r="C253" s="88"/>
      <c r="D253" s="89"/>
      <c r="E253" s="90"/>
      <c r="F253" s="87"/>
    </row>
    <row r="254" ht="30" customHeight="1" spans="1:6">
      <c r="A254" s="87">
        <v>253</v>
      </c>
      <c r="B254" s="88"/>
      <c r="C254" s="88"/>
      <c r="D254" s="89"/>
      <c r="E254" s="90"/>
      <c r="F254" s="87"/>
    </row>
    <row r="255" ht="30" customHeight="1" spans="1:6">
      <c r="A255" s="87">
        <v>254</v>
      </c>
      <c r="B255" s="88"/>
      <c r="C255" s="88"/>
      <c r="D255" s="89"/>
      <c r="E255" s="90"/>
      <c r="F255" s="87"/>
    </row>
    <row r="256" ht="30" customHeight="1" spans="1:6">
      <c r="A256" s="87">
        <v>255</v>
      </c>
      <c r="B256" s="88"/>
      <c r="C256" s="88"/>
      <c r="D256" s="89"/>
      <c r="E256" s="90"/>
      <c r="F256" s="87"/>
    </row>
    <row r="257" ht="30" customHeight="1" spans="1:6">
      <c r="A257" s="87">
        <v>256</v>
      </c>
      <c r="B257" s="88"/>
      <c r="C257" s="88"/>
      <c r="D257" s="89"/>
      <c r="E257" s="90"/>
      <c r="F257" s="87"/>
    </row>
    <row r="258" ht="30" customHeight="1" spans="1:6">
      <c r="A258" s="87">
        <v>257</v>
      </c>
      <c r="B258" s="88"/>
      <c r="C258" s="88"/>
      <c r="D258" s="89"/>
      <c r="E258" s="90"/>
      <c r="F258" s="87"/>
    </row>
    <row r="259" ht="30" customHeight="1" spans="1:6">
      <c r="A259" s="87">
        <v>258</v>
      </c>
      <c r="B259" s="88"/>
      <c r="C259" s="88"/>
      <c r="D259" s="89"/>
      <c r="E259" s="90"/>
      <c r="F259" s="87"/>
    </row>
    <row r="260" ht="30" customHeight="1" spans="1:6">
      <c r="A260" s="87">
        <v>259</v>
      </c>
      <c r="B260" s="88"/>
      <c r="C260" s="88"/>
      <c r="D260" s="89"/>
      <c r="E260" s="90"/>
      <c r="F260" s="87"/>
    </row>
    <row r="261" ht="30" customHeight="1" spans="1:6">
      <c r="A261" s="87">
        <v>260</v>
      </c>
      <c r="B261" s="88"/>
      <c r="C261" s="88"/>
      <c r="D261" s="89"/>
      <c r="E261" s="90"/>
      <c r="F261" s="87"/>
    </row>
    <row r="262" ht="30" customHeight="1" spans="1:6">
      <c r="A262" s="87">
        <v>261</v>
      </c>
      <c r="B262" s="88"/>
      <c r="C262" s="88"/>
      <c r="D262" s="89"/>
      <c r="E262" s="90"/>
      <c r="F262" s="87"/>
    </row>
    <row r="263" ht="30" customHeight="1" spans="1:6">
      <c r="A263" s="87">
        <v>262</v>
      </c>
      <c r="B263" s="88"/>
      <c r="C263" s="88"/>
      <c r="D263" s="89"/>
      <c r="E263" s="90"/>
      <c r="F263" s="87"/>
    </row>
    <row r="264" ht="30" customHeight="1" spans="1:6">
      <c r="A264" s="87">
        <v>263</v>
      </c>
      <c r="B264" s="88"/>
      <c r="C264" s="88"/>
      <c r="D264" s="89"/>
      <c r="E264" s="90"/>
      <c r="F264" s="87"/>
    </row>
    <row r="265" ht="30" customHeight="1" spans="1:6">
      <c r="A265" s="87">
        <v>264</v>
      </c>
      <c r="B265" s="88"/>
      <c r="C265" s="88"/>
      <c r="D265" s="89"/>
      <c r="E265" s="90"/>
      <c r="F265" s="87"/>
    </row>
    <row r="266" ht="30" customHeight="1" spans="1:6">
      <c r="A266" s="87">
        <v>265</v>
      </c>
      <c r="B266" s="88"/>
      <c r="C266" s="88"/>
      <c r="D266" s="89"/>
      <c r="E266" s="90"/>
      <c r="F266" s="87"/>
    </row>
    <row r="267" ht="30" customHeight="1" spans="1:6">
      <c r="A267" s="87">
        <v>266</v>
      </c>
      <c r="B267" s="88"/>
      <c r="C267" s="88"/>
      <c r="D267" s="89"/>
      <c r="E267" s="90"/>
      <c r="F267" s="87"/>
    </row>
    <row r="268" ht="30" customHeight="1" spans="1:6">
      <c r="A268" s="87">
        <v>267</v>
      </c>
      <c r="B268" s="88"/>
      <c r="C268" s="88"/>
      <c r="D268" s="89"/>
      <c r="E268" s="90"/>
      <c r="F268" s="87"/>
    </row>
    <row r="269" ht="30" customHeight="1" spans="1:6">
      <c r="A269" s="87">
        <v>268</v>
      </c>
      <c r="B269" s="88"/>
      <c r="C269" s="88"/>
      <c r="D269" s="89"/>
      <c r="E269" s="90"/>
      <c r="F269" s="87"/>
    </row>
    <row r="270" ht="30" customHeight="1" spans="1:6">
      <c r="A270" s="87">
        <v>269</v>
      </c>
      <c r="B270" s="88"/>
      <c r="C270" s="88"/>
      <c r="D270" s="89"/>
      <c r="E270" s="90"/>
      <c r="F270" s="87"/>
    </row>
    <row r="271" ht="30" customHeight="1" spans="1:6">
      <c r="A271" s="87">
        <v>270</v>
      </c>
      <c r="B271" s="88"/>
      <c r="C271" s="88"/>
      <c r="D271" s="89"/>
      <c r="E271" s="90"/>
      <c r="F271" s="87"/>
    </row>
    <row r="272" ht="30" customHeight="1" spans="1:6">
      <c r="A272" s="87">
        <v>271</v>
      </c>
      <c r="B272" s="88"/>
      <c r="C272" s="88"/>
      <c r="D272" s="89"/>
      <c r="E272" s="90"/>
      <c r="F272" s="87"/>
    </row>
    <row r="273" ht="30" customHeight="1" spans="1:6">
      <c r="A273" s="87">
        <v>272</v>
      </c>
      <c r="B273" s="88"/>
      <c r="C273" s="88"/>
      <c r="D273" s="89"/>
      <c r="E273" s="90"/>
      <c r="F273" s="87"/>
    </row>
    <row r="274" ht="30" customHeight="1" spans="1:6">
      <c r="A274" s="87">
        <v>273</v>
      </c>
      <c r="B274" s="88"/>
      <c r="C274" s="88"/>
      <c r="D274" s="89"/>
      <c r="E274" s="90"/>
      <c r="F274" s="87"/>
    </row>
    <row r="275" ht="30" customHeight="1" spans="1:6">
      <c r="A275" s="87">
        <v>274</v>
      </c>
      <c r="B275" s="88"/>
      <c r="C275" s="88"/>
      <c r="D275" s="89"/>
      <c r="E275" s="90"/>
      <c r="F275" s="87"/>
    </row>
    <row r="276" ht="30" customHeight="1" spans="1:6">
      <c r="A276" s="87">
        <v>275</v>
      </c>
      <c r="B276" s="88"/>
      <c r="C276" s="88"/>
      <c r="D276" s="89"/>
      <c r="E276" s="90"/>
      <c r="F276" s="87"/>
    </row>
    <row r="277" ht="30" customHeight="1" spans="1:6">
      <c r="A277" s="87">
        <v>276</v>
      </c>
      <c r="B277" s="88"/>
      <c r="C277" s="88"/>
      <c r="D277" s="89"/>
      <c r="E277" s="90"/>
      <c r="F277" s="87"/>
    </row>
    <row r="278" ht="30" customHeight="1" spans="1:6">
      <c r="A278" s="87">
        <v>277</v>
      </c>
      <c r="B278" s="88"/>
      <c r="C278" s="88"/>
      <c r="D278" s="89"/>
      <c r="E278" s="90"/>
      <c r="F278" s="87"/>
    </row>
    <row r="279" ht="30" customHeight="1" spans="1:6">
      <c r="A279" s="87">
        <v>278</v>
      </c>
      <c r="B279" s="88"/>
      <c r="C279" s="88"/>
      <c r="D279" s="89"/>
      <c r="E279" s="90"/>
      <c r="F279" s="87"/>
    </row>
    <row r="280" ht="30" customHeight="1" spans="1:6">
      <c r="A280" s="87">
        <v>279</v>
      </c>
      <c r="B280" s="88"/>
      <c r="C280" s="88"/>
      <c r="D280" s="89"/>
      <c r="E280" s="90"/>
      <c r="F280" s="87"/>
    </row>
    <row r="281" ht="30" customHeight="1" spans="1:6">
      <c r="A281" s="87">
        <v>280</v>
      </c>
      <c r="B281" s="88"/>
      <c r="C281" s="88"/>
      <c r="D281" s="89"/>
      <c r="E281" s="90"/>
      <c r="F281" s="87"/>
    </row>
    <row r="282" ht="30" customHeight="1" spans="1:6">
      <c r="A282" s="87">
        <v>281</v>
      </c>
      <c r="B282" s="88"/>
      <c r="C282" s="88"/>
      <c r="D282" s="89"/>
      <c r="E282" s="90"/>
      <c r="F282" s="87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82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7.625" style="71" customWidth="1"/>
    <col min="9" max="9" width="16.75" style="71" customWidth="1"/>
    <col min="10" max="16384" width="9" style="71"/>
  </cols>
  <sheetData>
    <row r="1" ht="36.75" customHeight="1" spans="1:9">
      <c r="A1" s="73" t="s">
        <v>179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SUM(D3:D500)</f>
        <v>1727</v>
      </c>
      <c r="I2" s="80">
        <f>COUNTIF(分析总表!B4:B189,"龙老板")</f>
        <v>53</v>
      </c>
    </row>
    <row r="3" s="71" customFormat="1" ht="30" customHeight="1" spans="1:6">
      <c r="A3" s="78">
        <v>1</v>
      </c>
      <c r="B3" s="81" t="str" cm="1">
        <f t="array" ref="B3:F75">_xlfn._xlws.SORT(_xlfn._xlws.FILTER(分析总表!C3:G672,分析总表!B3:B672=LEFT(A1,4)))</f>
        <v>豆角</v>
      </c>
      <c r="C3" s="81" t="str">
        <v>斤</v>
      </c>
      <c r="D3" s="82">
        <v>130</v>
      </c>
      <c r="E3" s="83">
        <v>0</v>
      </c>
      <c r="F3" s="78" t="str">
        <v>红岭综合训练场</v>
      </c>
    </row>
    <row r="4" s="71" customFormat="1" ht="30" customHeight="1" spans="1:6">
      <c r="A4" s="78">
        <v>2</v>
      </c>
      <c r="B4" s="81" t="str">
        <v>豆角</v>
      </c>
      <c r="C4" s="81" t="str">
        <v>斤</v>
      </c>
      <c r="D4" s="82">
        <v>30</v>
      </c>
      <c r="E4" s="83">
        <v>0</v>
      </c>
      <c r="F4" s="78" t="str">
        <v>大正学员五大队</v>
      </c>
    </row>
    <row r="5" s="71" customFormat="1" ht="30" customHeight="1" spans="1:6">
      <c r="A5" s="78">
        <v>3</v>
      </c>
      <c r="B5" s="81" t="str">
        <v>豆角</v>
      </c>
      <c r="C5" s="81" t="str">
        <v>斤</v>
      </c>
      <c r="D5" s="82">
        <v>58</v>
      </c>
      <c r="E5" s="83">
        <v>0</v>
      </c>
      <c r="F5" s="78" t="str">
        <v>大正食堂</v>
      </c>
    </row>
    <row r="6" s="71" customFormat="1" ht="30" customHeight="1" spans="1:6">
      <c r="A6" s="78">
        <v>4</v>
      </c>
      <c r="B6" s="81" t="str">
        <v>豆角</v>
      </c>
      <c r="C6" s="81" t="str">
        <v>斤</v>
      </c>
      <c r="D6" s="82">
        <v>25</v>
      </c>
      <c r="E6" s="83">
        <v>0</v>
      </c>
      <c r="F6" s="78" t="str">
        <v>港澳楼1</v>
      </c>
    </row>
    <row r="7" s="71" customFormat="1" ht="30" customHeight="1" spans="1:6">
      <c r="A7" s="78">
        <v>5</v>
      </c>
      <c r="B7" s="81" t="str">
        <v>豆角</v>
      </c>
      <c r="C7" s="81" t="str">
        <v>斤</v>
      </c>
      <c r="D7" s="82">
        <v>50</v>
      </c>
      <c r="E7" s="83">
        <v>0</v>
      </c>
      <c r="F7" s="78" t="str">
        <v>秀峰本部</v>
      </c>
    </row>
    <row r="8" s="71" customFormat="1" ht="30" customHeight="1" spans="1:6">
      <c r="A8" s="78">
        <v>6</v>
      </c>
      <c r="B8" s="81" t="str">
        <v>红灯笼椒</v>
      </c>
      <c r="C8" s="81" t="str">
        <v>斤</v>
      </c>
      <c r="D8" s="82">
        <v>25</v>
      </c>
      <c r="E8" s="83">
        <v>0</v>
      </c>
      <c r="F8" s="78" t="str">
        <v>红岭综合训练场</v>
      </c>
    </row>
    <row r="9" s="71" customFormat="1" ht="30" customHeight="1" spans="1:6">
      <c r="A9" s="78">
        <v>7</v>
      </c>
      <c r="B9" s="81" t="str">
        <v>红灯笼椒</v>
      </c>
      <c r="C9" s="81" t="str">
        <v>斤</v>
      </c>
      <c r="D9" s="82">
        <v>2</v>
      </c>
      <c r="E9" s="83">
        <v>0</v>
      </c>
      <c r="F9" s="78" t="str">
        <v>港澳楼1</v>
      </c>
    </row>
    <row r="10" s="71" customFormat="1" ht="30" customHeight="1" spans="1:6">
      <c r="A10" s="78">
        <v>8</v>
      </c>
      <c r="B10" s="81" t="str">
        <v>红灯笼椒</v>
      </c>
      <c r="C10" s="81" t="str">
        <v>斤</v>
      </c>
      <c r="D10" s="82">
        <v>30</v>
      </c>
      <c r="E10" s="83">
        <v>0</v>
      </c>
      <c r="F10" s="78" t="str">
        <v>奇峰西区食堂一大队</v>
      </c>
    </row>
    <row r="11" s="71" customFormat="1" ht="30" customHeight="1" spans="1:6">
      <c r="A11" s="78">
        <v>9</v>
      </c>
      <c r="B11" s="81" t="str">
        <v>红灯笼椒</v>
      </c>
      <c r="C11" s="81" t="str">
        <v>斤</v>
      </c>
      <c r="D11" s="82">
        <v>10</v>
      </c>
      <c r="E11" s="83">
        <v>0</v>
      </c>
      <c r="F11" s="78" t="str">
        <v>奇峰西区七大队</v>
      </c>
    </row>
    <row r="12" s="71" customFormat="1" ht="30" customHeight="1" spans="1:6">
      <c r="A12" s="78">
        <v>10</v>
      </c>
      <c r="B12" s="81" t="str">
        <v>红灯笼椒</v>
      </c>
      <c r="C12" s="81" t="str">
        <v>斤</v>
      </c>
      <c r="D12" s="82">
        <v>3</v>
      </c>
      <c r="E12" s="83">
        <v>0</v>
      </c>
      <c r="F12" s="78" t="str">
        <v>象山学员一大队</v>
      </c>
    </row>
    <row r="13" s="71" customFormat="1" ht="30" customHeight="1" spans="1:6">
      <c r="A13" s="78">
        <v>11</v>
      </c>
      <c r="B13" s="81" t="str">
        <v>红灯笼椒</v>
      </c>
      <c r="C13" s="81" t="str">
        <v>斤</v>
      </c>
      <c r="D13" s="82">
        <v>2</v>
      </c>
      <c r="E13" s="83">
        <v>0</v>
      </c>
      <c r="F13" s="78" t="str">
        <v>勤务营食堂</v>
      </c>
    </row>
    <row r="14" s="71" customFormat="1" ht="30" customHeight="1" spans="1:6">
      <c r="A14" s="78">
        <v>12</v>
      </c>
      <c r="B14" s="81" t="str">
        <v>红灯笼椒</v>
      </c>
      <c r="C14" s="81" t="str">
        <v>斤</v>
      </c>
      <c r="D14" s="82">
        <v>10</v>
      </c>
      <c r="E14" s="83">
        <v>0</v>
      </c>
      <c r="F14" s="78" t="str">
        <v>秀峰本部</v>
      </c>
    </row>
    <row r="15" s="71" customFormat="1" ht="30" customHeight="1" spans="1:6">
      <c r="A15" s="78">
        <v>13</v>
      </c>
      <c r="B15" s="81" t="str">
        <v>螺丝椒</v>
      </c>
      <c r="C15" s="81" t="str">
        <v>斤</v>
      </c>
      <c r="D15" s="82">
        <v>15</v>
      </c>
      <c r="E15" s="83">
        <v>0</v>
      </c>
      <c r="F15" s="78" t="str">
        <v>象山学员六大队</v>
      </c>
    </row>
    <row r="16" s="71" customFormat="1" ht="30" customHeight="1" spans="1:6">
      <c r="A16" s="78">
        <v>14</v>
      </c>
      <c r="B16" s="81" t="str">
        <v>螺丝椒</v>
      </c>
      <c r="C16" s="81" t="str">
        <v>斤</v>
      </c>
      <c r="D16" s="82">
        <v>40</v>
      </c>
      <c r="E16" s="83">
        <v>0</v>
      </c>
      <c r="F16" s="78" t="str">
        <v>奇峰东区食堂三大队</v>
      </c>
    </row>
    <row r="17" s="71" customFormat="1" ht="30" customHeight="1" spans="1:6">
      <c r="A17" s="78">
        <v>15</v>
      </c>
      <c r="B17" s="81" t="str">
        <v>螺丝椒</v>
      </c>
      <c r="C17" s="81" t="str">
        <v>斤</v>
      </c>
      <c r="D17" s="82">
        <v>20</v>
      </c>
      <c r="E17" s="83">
        <v>0</v>
      </c>
      <c r="F17" s="78" t="str">
        <v>奇峰东区食堂四大队</v>
      </c>
    </row>
    <row r="18" s="71" customFormat="1" ht="30" customHeight="1" spans="1:6">
      <c r="A18" s="78">
        <v>16</v>
      </c>
      <c r="B18" s="81" t="str">
        <v>螺丝椒</v>
      </c>
      <c r="C18" s="81" t="str">
        <v>斤</v>
      </c>
      <c r="D18" s="82">
        <v>45</v>
      </c>
      <c r="E18" s="83">
        <v>0</v>
      </c>
      <c r="F18" s="78" t="str">
        <v>奇峰西区食堂一大队</v>
      </c>
    </row>
    <row r="19" s="71" customFormat="1" ht="30" customHeight="1" spans="1:6">
      <c r="A19" s="78">
        <v>17</v>
      </c>
      <c r="B19" s="81" t="str">
        <v>螺丝椒</v>
      </c>
      <c r="C19" s="81" t="str">
        <v>斤</v>
      </c>
      <c r="D19" s="82">
        <v>30</v>
      </c>
      <c r="E19" s="83">
        <v>0</v>
      </c>
      <c r="F19" s="78" t="str">
        <v>奇峰西区七大队</v>
      </c>
    </row>
    <row r="20" s="71" customFormat="1" ht="30" customHeight="1" spans="1:6">
      <c r="A20" s="78">
        <v>18</v>
      </c>
      <c r="B20" s="81" t="str">
        <v>螺丝椒</v>
      </c>
      <c r="C20" s="81" t="str">
        <v>斤</v>
      </c>
      <c r="D20" s="82">
        <v>5</v>
      </c>
      <c r="E20" s="83">
        <v>0</v>
      </c>
      <c r="F20" s="78" t="str">
        <v>象山学员一大队</v>
      </c>
    </row>
    <row r="21" s="71" customFormat="1" ht="30" customHeight="1" spans="1:6">
      <c r="A21" s="78">
        <v>19</v>
      </c>
      <c r="B21" s="81" t="str">
        <v>螺丝椒</v>
      </c>
      <c r="C21" s="81" t="str">
        <v>斤</v>
      </c>
      <c r="D21" s="82">
        <v>55</v>
      </c>
      <c r="E21" s="83">
        <v>0</v>
      </c>
      <c r="F21" s="78" t="str">
        <v>机关食堂</v>
      </c>
    </row>
    <row r="22" s="71" customFormat="1" ht="30" customHeight="1" spans="1:6">
      <c r="A22" s="78">
        <v>20</v>
      </c>
      <c r="B22" s="81" t="str">
        <v>螺丝椒</v>
      </c>
      <c r="C22" s="81" t="str">
        <v>斤</v>
      </c>
      <c r="D22" s="82">
        <v>20</v>
      </c>
      <c r="E22" s="83">
        <v>0</v>
      </c>
      <c r="F22" s="78" t="str">
        <v>学员七大队（五通驻训）</v>
      </c>
    </row>
    <row r="23" s="71" customFormat="1" ht="30" customHeight="1" spans="1:6">
      <c r="A23" s="78">
        <v>21</v>
      </c>
      <c r="B23" s="81" t="str">
        <v>螺丝椒</v>
      </c>
      <c r="C23" s="81" t="str">
        <v>斤</v>
      </c>
      <c r="D23" s="82">
        <v>5</v>
      </c>
      <c r="E23" s="83">
        <v>0</v>
      </c>
      <c r="F23" s="78" t="str">
        <v>勤务营食堂</v>
      </c>
    </row>
    <row r="24" s="71" customFormat="1" ht="30" customHeight="1" spans="1:6">
      <c r="A24" s="78">
        <v>22</v>
      </c>
      <c r="B24" s="81" t="str">
        <v>平包菜</v>
      </c>
      <c r="C24" s="81" t="str">
        <v>斤</v>
      </c>
      <c r="D24" s="82">
        <v>75</v>
      </c>
      <c r="E24" s="83">
        <v>0</v>
      </c>
      <c r="F24" s="78" t="str">
        <v>象山学员六大队</v>
      </c>
    </row>
    <row r="25" s="71" customFormat="1" ht="30" customHeight="1" spans="1:6">
      <c r="A25" s="78">
        <v>23</v>
      </c>
      <c r="B25" s="81" t="str">
        <v>平包菜</v>
      </c>
      <c r="C25" s="81" t="str">
        <v>斤</v>
      </c>
      <c r="D25" s="82">
        <v>70</v>
      </c>
      <c r="E25" s="83">
        <v>0</v>
      </c>
      <c r="F25" s="78" t="str">
        <v>奇峰西区食堂一大队</v>
      </c>
    </row>
    <row r="26" s="71" customFormat="1" ht="30" customHeight="1" spans="1:6">
      <c r="A26" s="78">
        <v>24</v>
      </c>
      <c r="B26" s="81" t="str">
        <v>平包菜</v>
      </c>
      <c r="C26" s="81" t="str">
        <v>斤</v>
      </c>
      <c r="D26" s="82">
        <v>75</v>
      </c>
      <c r="E26" s="83">
        <v>0</v>
      </c>
      <c r="F26" s="78" t="str">
        <v>象山学员一大队</v>
      </c>
    </row>
    <row r="27" s="71" customFormat="1" ht="30" customHeight="1" spans="1:6">
      <c r="A27" s="78">
        <v>25</v>
      </c>
      <c r="B27" s="81" t="str">
        <v>平包菜</v>
      </c>
      <c r="C27" s="81" t="str">
        <v>斤</v>
      </c>
      <c r="D27" s="82">
        <v>20</v>
      </c>
      <c r="E27" s="83">
        <v>0</v>
      </c>
      <c r="F27" s="78" t="str">
        <v>机关食堂</v>
      </c>
    </row>
    <row r="28" s="71" customFormat="1" ht="30" customHeight="1" spans="1:6">
      <c r="A28" s="78">
        <v>26</v>
      </c>
      <c r="B28" s="81" t="str">
        <v>青蒜</v>
      </c>
      <c r="C28" s="81" t="str">
        <v>斤</v>
      </c>
      <c r="D28" s="82">
        <v>5</v>
      </c>
      <c r="E28" s="83">
        <v>0</v>
      </c>
      <c r="F28" s="78" t="str">
        <v>红岭综合训练场</v>
      </c>
    </row>
    <row r="29" s="71" customFormat="1" ht="30" customHeight="1" spans="1:6">
      <c r="A29" s="78">
        <v>27</v>
      </c>
      <c r="B29" s="81" t="str">
        <v>青蒜</v>
      </c>
      <c r="C29" s="81" t="str">
        <v>斤</v>
      </c>
      <c r="D29" s="82">
        <v>4</v>
      </c>
      <c r="E29" s="83">
        <v>0</v>
      </c>
      <c r="F29" s="78" t="str">
        <v>象山学员六大队</v>
      </c>
    </row>
    <row r="30" s="71" customFormat="1" ht="30" customHeight="1" spans="1:6">
      <c r="A30" s="78">
        <v>28</v>
      </c>
      <c r="B30" s="81" t="str">
        <v>青蒜</v>
      </c>
      <c r="C30" s="81" t="str">
        <v>斤</v>
      </c>
      <c r="D30" s="82">
        <v>9</v>
      </c>
      <c r="E30" s="83">
        <v>0</v>
      </c>
      <c r="F30" s="78" t="str">
        <v>大正学员五大队</v>
      </c>
    </row>
    <row r="31" s="71" customFormat="1" ht="30" customHeight="1" spans="1:6">
      <c r="A31" s="78">
        <v>29</v>
      </c>
      <c r="B31" s="81" t="str">
        <v>青蒜</v>
      </c>
      <c r="C31" s="81" t="str">
        <v>斤</v>
      </c>
      <c r="D31" s="82">
        <v>18</v>
      </c>
      <c r="E31" s="83">
        <v>0</v>
      </c>
      <c r="F31" s="78" t="str">
        <v>大正食堂</v>
      </c>
    </row>
    <row r="32" s="71" customFormat="1" ht="30" customHeight="1" spans="1:6">
      <c r="A32" s="78">
        <v>30</v>
      </c>
      <c r="B32" s="81" t="str">
        <v>青蒜</v>
      </c>
      <c r="C32" s="81" t="str">
        <v>斤</v>
      </c>
      <c r="D32" s="82">
        <v>10</v>
      </c>
      <c r="E32" s="83">
        <v>0</v>
      </c>
      <c r="F32" s="78" t="str">
        <v>奇峰东区食堂三大队</v>
      </c>
    </row>
    <row r="33" s="71" customFormat="1" ht="30" customHeight="1" spans="1:6">
      <c r="A33" s="78">
        <v>31</v>
      </c>
      <c r="B33" s="81" t="str">
        <v>青蒜</v>
      </c>
      <c r="C33" s="81" t="str">
        <v>斤</v>
      </c>
      <c r="D33" s="82">
        <v>2</v>
      </c>
      <c r="E33" s="83">
        <v>0</v>
      </c>
      <c r="F33" s="78" t="str">
        <v>奇峰东区食堂四大队</v>
      </c>
    </row>
    <row r="34" s="71" customFormat="1" ht="30" customHeight="1" spans="1:6">
      <c r="A34" s="78">
        <v>32</v>
      </c>
      <c r="B34" s="81" t="str">
        <v>青蒜</v>
      </c>
      <c r="C34" s="81" t="str">
        <v>斤</v>
      </c>
      <c r="D34" s="82">
        <v>3</v>
      </c>
      <c r="E34" s="83">
        <v>0</v>
      </c>
      <c r="F34" s="78" t="str">
        <v>港澳楼1</v>
      </c>
    </row>
    <row r="35" s="71" customFormat="1" ht="30" customHeight="1" spans="1:6">
      <c r="A35" s="78">
        <v>33</v>
      </c>
      <c r="B35" s="81" t="str">
        <v>青蒜</v>
      </c>
      <c r="C35" s="81" t="str">
        <v>斤</v>
      </c>
      <c r="D35" s="82">
        <v>3</v>
      </c>
      <c r="E35" s="83">
        <v>0</v>
      </c>
      <c r="F35" s="78" t="str">
        <v>象山学员一大队</v>
      </c>
    </row>
    <row r="36" s="71" customFormat="1" ht="30" customHeight="1" spans="1:6">
      <c r="A36" s="78">
        <v>34</v>
      </c>
      <c r="B36" s="81" t="str">
        <v>青蒜</v>
      </c>
      <c r="C36" s="81" t="str">
        <v>斤</v>
      </c>
      <c r="D36" s="82">
        <v>7</v>
      </c>
      <c r="E36" s="83">
        <v>0</v>
      </c>
      <c r="F36" s="78" t="str">
        <v>机关食堂</v>
      </c>
    </row>
    <row r="37" s="71" customFormat="1" ht="30" customHeight="1" spans="1:6">
      <c r="A37" s="78">
        <v>35</v>
      </c>
      <c r="B37" s="81" t="str">
        <v>青蒜</v>
      </c>
      <c r="C37" s="81" t="str">
        <v>斤</v>
      </c>
      <c r="D37" s="82">
        <v>55</v>
      </c>
      <c r="E37" s="83">
        <v>0</v>
      </c>
      <c r="F37" s="78" t="str">
        <v>秀峰本部</v>
      </c>
    </row>
    <row r="38" s="71" customFormat="1" ht="30" customHeight="1" spans="1:6">
      <c r="A38" s="78">
        <v>36</v>
      </c>
      <c r="B38" s="81" t="str">
        <v>青线椒</v>
      </c>
      <c r="C38" s="81" t="str">
        <v>斤</v>
      </c>
      <c r="D38" s="82">
        <v>16</v>
      </c>
      <c r="E38" s="83">
        <v>0</v>
      </c>
      <c r="F38" s="78" t="str">
        <v>大正学员五大队</v>
      </c>
    </row>
    <row r="39" s="71" customFormat="1" ht="30" customHeight="1" spans="1:6">
      <c r="A39" s="78">
        <v>37</v>
      </c>
      <c r="B39" s="81" t="str">
        <v>青线椒</v>
      </c>
      <c r="C39" s="81" t="str">
        <v>斤</v>
      </c>
      <c r="D39" s="82">
        <v>25</v>
      </c>
      <c r="E39" s="83" t="str">
        <v>三</v>
      </c>
      <c r="F39" s="78" t="str">
        <v>大正食堂</v>
      </c>
    </row>
    <row r="40" s="71" customFormat="1" ht="30" customHeight="1" spans="1:6">
      <c r="A40" s="78">
        <v>38</v>
      </c>
      <c r="B40" s="81" t="str">
        <v>青线椒</v>
      </c>
      <c r="C40" s="81" t="str">
        <v>斤</v>
      </c>
      <c r="D40" s="82">
        <v>5</v>
      </c>
      <c r="E40" s="83">
        <v>0</v>
      </c>
      <c r="F40" s="78" t="str">
        <v>奇峰东区食堂四大队</v>
      </c>
    </row>
    <row r="41" s="71" customFormat="1" ht="30" customHeight="1" spans="1:6">
      <c r="A41" s="78">
        <v>39</v>
      </c>
      <c r="B41" s="81" t="str">
        <v>青线椒</v>
      </c>
      <c r="C41" s="81" t="str">
        <v>斤</v>
      </c>
      <c r="D41" s="82">
        <v>5</v>
      </c>
      <c r="E41" s="83">
        <v>0</v>
      </c>
      <c r="F41" s="78" t="str">
        <v>港澳楼1</v>
      </c>
    </row>
    <row r="42" s="71" customFormat="1" ht="30" customHeight="1" spans="1:6">
      <c r="A42" s="78">
        <v>40</v>
      </c>
      <c r="B42" s="81" t="str">
        <v>青线椒</v>
      </c>
      <c r="C42" s="81" t="str">
        <v>斤</v>
      </c>
      <c r="D42" s="82">
        <v>50</v>
      </c>
      <c r="E42" s="83">
        <v>0</v>
      </c>
      <c r="F42" s="78" t="str">
        <v>奇峰西区食堂一大队</v>
      </c>
    </row>
    <row r="43" s="71" customFormat="1" ht="30" customHeight="1" spans="1:6">
      <c r="A43" s="78">
        <v>41</v>
      </c>
      <c r="B43" s="81" t="str">
        <v>青线椒</v>
      </c>
      <c r="C43" s="81" t="str">
        <v>斤</v>
      </c>
      <c r="D43" s="82">
        <v>15</v>
      </c>
      <c r="E43" s="83">
        <v>0</v>
      </c>
      <c r="F43" s="78" t="str">
        <v>学员七大队（五通驻训）</v>
      </c>
    </row>
    <row r="44" s="71" customFormat="1" ht="30" customHeight="1" spans="1:6">
      <c r="A44" s="78">
        <v>42</v>
      </c>
      <c r="B44" s="81" t="str">
        <v>蒜苔</v>
      </c>
      <c r="C44" s="81" t="str">
        <v>斤</v>
      </c>
      <c r="D44" s="82">
        <v>60</v>
      </c>
      <c r="E44" s="83">
        <v>0</v>
      </c>
      <c r="F44" s="78" t="str">
        <v>奇峰西区七大队</v>
      </c>
    </row>
    <row r="45" s="71" customFormat="1" ht="30" customHeight="1" spans="1:6">
      <c r="A45" s="78">
        <v>43</v>
      </c>
      <c r="B45" s="81" t="str">
        <v>蒜苔</v>
      </c>
      <c r="C45" s="81" t="str">
        <v>斤</v>
      </c>
      <c r="D45" s="82">
        <v>25</v>
      </c>
      <c r="E45" s="83">
        <v>0</v>
      </c>
      <c r="F45" s="78" t="str">
        <v>学员七大队（五通驻训）</v>
      </c>
    </row>
    <row r="46" s="71" customFormat="1" ht="30" customHeight="1" spans="1:6">
      <c r="A46" s="78">
        <v>44</v>
      </c>
      <c r="B46" s="81" t="str">
        <v>铁包菜</v>
      </c>
      <c r="C46" s="81" t="str">
        <v>斤</v>
      </c>
      <c r="D46" s="82">
        <v>30</v>
      </c>
      <c r="E46" s="83">
        <v>0</v>
      </c>
      <c r="F46" s="78" t="str">
        <v>港澳楼1</v>
      </c>
    </row>
    <row r="47" s="71" customFormat="1" ht="30" customHeight="1" spans="1:6">
      <c r="A47" s="78">
        <v>45</v>
      </c>
      <c r="B47" s="81" t="str">
        <v>娃娃菜</v>
      </c>
      <c r="C47" s="81" t="str">
        <v>斤</v>
      </c>
      <c r="D47" s="82">
        <v>45</v>
      </c>
      <c r="E47" s="83">
        <v>0</v>
      </c>
      <c r="F47" s="78" t="str">
        <v>大正学员五大队</v>
      </c>
    </row>
    <row r="48" s="71" customFormat="1" ht="30" customHeight="1" spans="1:6">
      <c r="A48" s="78">
        <v>46</v>
      </c>
      <c r="B48" s="81" t="str">
        <v>娃娃菜</v>
      </c>
      <c r="C48" s="81" t="str">
        <v>斤</v>
      </c>
      <c r="D48" s="82">
        <v>162</v>
      </c>
      <c r="E48" s="83">
        <v>0</v>
      </c>
      <c r="F48" s="78" t="str">
        <v>大正食堂</v>
      </c>
    </row>
    <row r="49" s="71" customFormat="1" ht="30" customHeight="1" spans="1:6">
      <c r="A49" s="78">
        <v>47</v>
      </c>
      <c r="B49" s="81" t="str">
        <v>娃娃菜</v>
      </c>
      <c r="C49" s="81" t="str">
        <v>斤</v>
      </c>
      <c r="D49" s="82">
        <v>50</v>
      </c>
      <c r="E49" s="83">
        <v>0</v>
      </c>
      <c r="F49" s="78" t="str">
        <v>奇峰东区食堂三大队</v>
      </c>
    </row>
    <row r="50" s="71" customFormat="1" ht="30" customHeight="1" spans="1:6">
      <c r="A50" s="78">
        <v>48</v>
      </c>
      <c r="B50" s="81" t="str">
        <v>娃娃菜</v>
      </c>
      <c r="C50" s="81" t="str">
        <v>斤</v>
      </c>
      <c r="D50" s="82">
        <v>15</v>
      </c>
      <c r="E50" s="83">
        <v>0</v>
      </c>
      <c r="F50" s="78" t="str">
        <v>奇峰东区食堂四大队</v>
      </c>
    </row>
    <row r="51" s="71" customFormat="1" ht="30" customHeight="1" spans="1:6">
      <c r="A51" s="78">
        <v>49</v>
      </c>
      <c r="B51" s="81" t="str">
        <v>娃娃菜</v>
      </c>
      <c r="C51" s="81" t="str">
        <v>斤</v>
      </c>
      <c r="D51" s="82">
        <v>70</v>
      </c>
      <c r="E51" s="83">
        <v>0</v>
      </c>
      <c r="F51" s="78" t="str">
        <v>机关食堂</v>
      </c>
    </row>
    <row r="52" s="71" customFormat="1" ht="30" customHeight="1" spans="1:6">
      <c r="A52" s="78">
        <v>50</v>
      </c>
      <c r="B52" s="81" t="str">
        <v>娃娃菜</v>
      </c>
      <c r="C52" s="81" t="str">
        <v>斤</v>
      </c>
      <c r="D52" s="82">
        <v>60</v>
      </c>
      <c r="E52" s="83">
        <v>0</v>
      </c>
      <c r="F52" s="78" t="str">
        <v>秀峰本部</v>
      </c>
    </row>
    <row r="53" s="71" customFormat="1" ht="30" customHeight="1" spans="1:6">
      <c r="A53" s="78">
        <v>51</v>
      </c>
      <c r="B53" s="81" t="str">
        <v>香菜</v>
      </c>
      <c r="C53" s="81" t="str">
        <v>斤</v>
      </c>
      <c r="D53" s="82">
        <v>2</v>
      </c>
      <c r="E53" s="83">
        <v>0</v>
      </c>
      <c r="F53" s="78" t="str">
        <v>大正学员五大队</v>
      </c>
    </row>
    <row r="54" s="71" customFormat="1" ht="30" customHeight="1" spans="1:6">
      <c r="A54" s="78">
        <v>52</v>
      </c>
      <c r="B54" s="81" t="str">
        <v>香菜</v>
      </c>
      <c r="C54" s="81" t="str">
        <v>斤</v>
      </c>
      <c r="D54" s="82">
        <v>4</v>
      </c>
      <c r="E54" s="83">
        <v>0</v>
      </c>
      <c r="F54" s="78" t="str">
        <v>大正食堂</v>
      </c>
    </row>
    <row r="55" s="71" customFormat="1" ht="30" customHeight="1" spans="1:6">
      <c r="A55" s="78">
        <v>53</v>
      </c>
      <c r="B55" s="81" t="str">
        <v>香菜</v>
      </c>
      <c r="C55" s="81" t="str">
        <v>斤</v>
      </c>
      <c r="D55" s="82">
        <v>3</v>
      </c>
      <c r="E55" s="83">
        <v>0</v>
      </c>
      <c r="F55" s="78" t="str">
        <v>奇峰东区食堂三大队</v>
      </c>
    </row>
    <row r="56" s="71" customFormat="1" ht="30" customHeight="1" spans="1:6">
      <c r="A56" s="78">
        <v>54</v>
      </c>
      <c r="B56" s="81" t="str">
        <v>香菜</v>
      </c>
      <c r="C56" s="81" t="str">
        <v>斤</v>
      </c>
      <c r="D56" s="82">
        <v>1</v>
      </c>
      <c r="E56" s="83">
        <v>0</v>
      </c>
      <c r="F56" s="78" t="str">
        <v>港澳楼1</v>
      </c>
    </row>
    <row r="57" s="71" customFormat="1" ht="30" customHeight="1" spans="1:6">
      <c r="A57" s="78">
        <v>55</v>
      </c>
      <c r="B57" s="81" t="str">
        <v>香菜</v>
      </c>
      <c r="C57" s="81" t="str">
        <v>斤</v>
      </c>
      <c r="D57" s="82">
        <v>3</v>
      </c>
      <c r="E57" s="83">
        <v>0</v>
      </c>
      <c r="F57" s="78" t="str">
        <v>奇峰西区食堂一大队</v>
      </c>
    </row>
    <row r="58" s="71" customFormat="1" ht="30" customHeight="1" spans="1:6">
      <c r="A58" s="78">
        <v>56</v>
      </c>
      <c r="B58" s="81" t="str">
        <v>香菜</v>
      </c>
      <c r="C58" s="81" t="str">
        <v>斤</v>
      </c>
      <c r="D58" s="82">
        <v>3</v>
      </c>
      <c r="E58" s="83">
        <v>0</v>
      </c>
      <c r="F58" s="78" t="str">
        <v>奇峰西区七大队</v>
      </c>
    </row>
    <row r="59" s="71" customFormat="1" ht="30" customHeight="1" spans="1:6">
      <c r="A59" s="78">
        <v>57</v>
      </c>
      <c r="B59" s="81" t="str">
        <v>香菜</v>
      </c>
      <c r="C59" s="81" t="str">
        <v>斤</v>
      </c>
      <c r="D59" s="82">
        <v>1</v>
      </c>
      <c r="E59" s="83">
        <v>0</v>
      </c>
      <c r="F59" s="78" t="str">
        <v>象山学员一大队</v>
      </c>
    </row>
    <row r="60" s="71" customFormat="1" ht="30" customHeight="1" spans="1:6">
      <c r="A60" s="78">
        <v>58</v>
      </c>
      <c r="B60" s="81" t="str">
        <v>香菜</v>
      </c>
      <c r="C60" s="81" t="str">
        <v>斤</v>
      </c>
      <c r="D60" s="82">
        <v>3</v>
      </c>
      <c r="E60" s="83">
        <v>0</v>
      </c>
      <c r="F60" s="78" t="str">
        <v>机关食堂</v>
      </c>
    </row>
    <row r="61" s="71" customFormat="1" ht="30" customHeight="1" spans="1:6">
      <c r="A61" s="78">
        <v>59</v>
      </c>
      <c r="B61" s="81" t="str">
        <v>香菜</v>
      </c>
      <c r="C61" s="81" t="str">
        <v>斤</v>
      </c>
      <c r="D61" s="82">
        <v>1</v>
      </c>
      <c r="E61" s="83">
        <v>0</v>
      </c>
      <c r="F61" s="78" t="str">
        <v>勤务营食堂</v>
      </c>
    </row>
    <row r="62" s="71" customFormat="1" ht="30" customHeight="1" spans="1:6">
      <c r="A62" s="78">
        <v>60</v>
      </c>
      <c r="B62" s="81" t="str">
        <v>香葱</v>
      </c>
      <c r="C62" s="81" t="str">
        <v>斤</v>
      </c>
      <c r="D62" s="82">
        <v>5</v>
      </c>
      <c r="E62" s="83">
        <v>0</v>
      </c>
      <c r="F62" s="78" t="str">
        <v>红岭综合训练场</v>
      </c>
    </row>
    <row r="63" s="71" customFormat="1" ht="30" customHeight="1" spans="1:6">
      <c r="A63" s="78">
        <v>61</v>
      </c>
      <c r="B63" s="81" t="str">
        <v>香葱</v>
      </c>
      <c r="C63" s="81" t="str">
        <v>斤</v>
      </c>
      <c r="D63" s="82">
        <v>6</v>
      </c>
      <c r="E63" s="83">
        <v>0</v>
      </c>
      <c r="F63" s="78" t="str">
        <v>象山学员六大队</v>
      </c>
    </row>
    <row r="64" s="71" customFormat="1" ht="30" customHeight="1" spans="1:6">
      <c r="A64" s="78">
        <v>62</v>
      </c>
      <c r="B64" s="81" t="str">
        <v>香葱</v>
      </c>
      <c r="C64" s="81" t="str">
        <v>斤</v>
      </c>
      <c r="D64" s="82">
        <v>4</v>
      </c>
      <c r="E64" s="83">
        <v>0</v>
      </c>
      <c r="F64" s="78" t="str">
        <v>大正学员五大队</v>
      </c>
    </row>
    <row r="65" s="71" customFormat="1" ht="30" customHeight="1" spans="1:6">
      <c r="A65" s="78">
        <v>63</v>
      </c>
      <c r="B65" s="81" t="str">
        <v>香葱</v>
      </c>
      <c r="C65" s="81" t="str">
        <v>斤</v>
      </c>
      <c r="D65" s="82">
        <v>12</v>
      </c>
      <c r="E65" s="83">
        <v>0</v>
      </c>
      <c r="F65" s="78" t="str">
        <v>大正食堂</v>
      </c>
    </row>
    <row r="66" s="71" customFormat="1" ht="30" customHeight="1" spans="1:6">
      <c r="A66" s="78">
        <v>64</v>
      </c>
      <c r="B66" s="81" t="str">
        <v>香葱</v>
      </c>
      <c r="C66" s="81" t="str">
        <v>斤</v>
      </c>
      <c r="D66" s="82">
        <v>10</v>
      </c>
      <c r="E66" s="83">
        <v>0</v>
      </c>
      <c r="F66" s="78" t="str">
        <v>奇峰东区食堂三大队</v>
      </c>
    </row>
    <row r="67" s="71" customFormat="1" ht="30" customHeight="1" spans="1:6">
      <c r="A67" s="78">
        <v>65</v>
      </c>
      <c r="B67" s="81" t="str">
        <v>香葱</v>
      </c>
      <c r="C67" s="81" t="str">
        <v>斤</v>
      </c>
      <c r="D67" s="82">
        <v>3</v>
      </c>
      <c r="E67" s="83">
        <v>0</v>
      </c>
      <c r="F67" s="78" t="str">
        <v>奇峰东区食堂四大队</v>
      </c>
    </row>
    <row r="68" s="71" customFormat="1" ht="30" customHeight="1" spans="1:6">
      <c r="A68" s="78">
        <v>66</v>
      </c>
      <c r="B68" s="81" t="str">
        <v>香葱</v>
      </c>
      <c r="C68" s="81" t="str">
        <v>斤</v>
      </c>
      <c r="D68" s="82">
        <v>2</v>
      </c>
      <c r="E68" s="83">
        <v>0</v>
      </c>
      <c r="F68" s="78" t="str">
        <v>港澳楼1</v>
      </c>
    </row>
    <row r="69" s="71" customFormat="1" ht="30" customHeight="1" spans="1:6">
      <c r="A69" s="78">
        <v>67</v>
      </c>
      <c r="B69" s="81" t="str">
        <v>香葱</v>
      </c>
      <c r="C69" s="81" t="str">
        <v>斤</v>
      </c>
      <c r="D69" s="82">
        <v>7</v>
      </c>
      <c r="E69" s="83">
        <v>0</v>
      </c>
      <c r="F69" s="78" t="str">
        <v>奇峰西区食堂一大队</v>
      </c>
    </row>
    <row r="70" s="71" customFormat="1" ht="30" customHeight="1" spans="1:6">
      <c r="A70" s="78">
        <v>68</v>
      </c>
      <c r="B70" s="81" t="str">
        <v>香葱</v>
      </c>
      <c r="C70" s="81" t="str">
        <v>斤</v>
      </c>
      <c r="D70" s="82">
        <v>5</v>
      </c>
      <c r="E70" s="83">
        <v>0</v>
      </c>
      <c r="F70" s="78" t="str">
        <v>奇峰西区七大队</v>
      </c>
    </row>
    <row r="71" s="71" customFormat="1" ht="30" customHeight="1" spans="1:6">
      <c r="A71" s="78">
        <v>69</v>
      </c>
      <c r="B71" s="81" t="str">
        <v>香葱</v>
      </c>
      <c r="C71" s="81" t="str">
        <v>斤</v>
      </c>
      <c r="D71" s="82">
        <v>4</v>
      </c>
      <c r="E71" s="83">
        <v>0</v>
      </c>
      <c r="F71" s="78" t="str">
        <v>象山学员一大队</v>
      </c>
    </row>
    <row r="72" s="71" customFormat="1" ht="30" customHeight="1" spans="1:6">
      <c r="A72" s="78">
        <v>70</v>
      </c>
      <c r="B72" s="81" t="str">
        <v>香葱</v>
      </c>
      <c r="C72" s="81" t="str">
        <v>斤</v>
      </c>
      <c r="D72" s="82">
        <v>12</v>
      </c>
      <c r="E72" s="83">
        <v>0</v>
      </c>
      <c r="F72" s="78" t="str">
        <v>机关食堂</v>
      </c>
    </row>
    <row r="73" s="71" customFormat="1" ht="30" customHeight="1" spans="1:6">
      <c r="A73" s="78">
        <v>71</v>
      </c>
      <c r="B73" s="81" t="str">
        <v>香葱</v>
      </c>
      <c r="C73" s="81" t="str">
        <v>斤</v>
      </c>
      <c r="D73" s="82">
        <v>23</v>
      </c>
      <c r="E73" s="83">
        <v>0</v>
      </c>
      <c r="F73" s="78" t="str">
        <v>学员七大队（五通驻训）</v>
      </c>
    </row>
    <row r="74" s="71" customFormat="1" ht="30" customHeight="1" spans="1:6">
      <c r="A74" s="78">
        <v>72</v>
      </c>
      <c r="B74" s="81" t="str">
        <v>香葱</v>
      </c>
      <c r="C74" s="81" t="str">
        <v>斤</v>
      </c>
      <c r="D74" s="82">
        <v>2</v>
      </c>
      <c r="E74" s="83">
        <v>0</v>
      </c>
      <c r="F74" s="78" t="str">
        <v>勤务营食堂</v>
      </c>
    </row>
    <row r="75" s="71" customFormat="1" ht="30" customHeight="1" spans="1:6">
      <c r="A75" s="78">
        <v>73</v>
      </c>
      <c r="B75" s="81" t="str">
        <v>香葱</v>
      </c>
      <c r="C75" s="81" t="str">
        <v>斤</v>
      </c>
      <c r="D75" s="82">
        <v>12</v>
      </c>
      <c r="E75" s="83">
        <v>0</v>
      </c>
      <c r="F75" s="78" t="str">
        <v>秀峰本部</v>
      </c>
    </row>
    <row r="76" s="71" customFormat="1" ht="30" customHeight="1" spans="1:6">
      <c r="A76" s="78">
        <v>74</v>
      </c>
      <c r="B76" s="81"/>
      <c r="C76" s="81"/>
      <c r="D76" s="82"/>
      <c r="E76" s="83"/>
      <c r="F76" s="78"/>
    </row>
    <row r="77" s="71" customFormat="1" ht="30" customHeight="1" spans="1:6">
      <c r="A77" s="78">
        <v>75</v>
      </c>
      <c r="B77" s="81"/>
      <c r="C77" s="81"/>
      <c r="D77" s="82"/>
      <c r="E77" s="83"/>
      <c r="F77" s="78"/>
    </row>
    <row r="78" s="71" customFormat="1" ht="30" customHeight="1" spans="1:6">
      <c r="A78" s="78">
        <v>76</v>
      </c>
      <c r="B78" s="81"/>
      <c r="C78" s="81"/>
      <c r="D78" s="82"/>
      <c r="E78" s="83"/>
      <c r="F78" s="78"/>
    </row>
    <row r="79" s="71" customFormat="1" ht="30" customHeight="1" spans="1:6">
      <c r="A79" s="78">
        <v>77</v>
      </c>
      <c r="B79" s="81"/>
      <c r="C79" s="81"/>
      <c r="D79" s="82"/>
      <c r="E79" s="83"/>
      <c r="F79" s="78"/>
    </row>
    <row r="80" s="71" customFormat="1" ht="30" customHeight="1" spans="1:6">
      <c r="A80" s="78">
        <v>78</v>
      </c>
      <c r="B80" s="81"/>
      <c r="C80" s="81"/>
      <c r="D80" s="82"/>
      <c r="E80" s="83"/>
      <c r="F80" s="78"/>
    </row>
    <row r="81" s="71" customFormat="1" ht="30" customHeight="1" spans="1:6">
      <c r="A81" s="78">
        <v>79</v>
      </c>
      <c r="B81" s="81"/>
      <c r="C81" s="81"/>
      <c r="D81" s="82"/>
      <c r="E81" s="83"/>
      <c r="F81" s="78"/>
    </row>
    <row r="82" s="71" customFormat="1" ht="30" customHeight="1" spans="1:6">
      <c r="A82" s="78">
        <v>80</v>
      </c>
      <c r="B82" s="81"/>
      <c r="C82" s="81"/>
      <c r="D82" s="82"/>
      <c r="E82" s="83"/>
      <c r="F82" s="78"/>
    </row>
    <row r="83" s="71" customFormat="1" ht="30" customHeight="1" spans="1:6">
      <c r="A83" s="78">
        <v>81</v>
      </c>
      <c r="B83" s="81"/>
      <c r="C83" s="81"/>
      <c r="D83" s="82"/>
      <c r="E83" s="83"/>
      <c r="F83" s="78"/>
    </row>
    <row r="84" s="71" customFormat="1" ht="30" customHeight="1" spans="1:6">
      <c r="A84" s="78">
        <v>82</v>
      </c>
      <c r="B84" s="81"/>
      <c r="C84" s="81"/>
      <c r="D84" s="82"/>
      <c r="E84" s="83"/>
      <c r="F84" s="78"/>
    </row>
    <row r="85" s="71" customFormat="1" ht="30" customHeight="1" spans="1:6">
      <c r="A85" s="78">
        <v>83</v>
      </c>
      <c r="B85" s="81"/>
      <c r="C85" s="81"/>
      <c r="D85" s="82"/>
      <c r="E85" s="83"/>
      <c r="F85" s="78"/>
    </row>
    <row r="86" s="71" customFormat="1" ht="30" customHeight="1" spans="1:6">
      <c r="A86" s="78">
        <v>84</v>
      </c>
      <c r="B86" s="81"/>
      <c r="C86" s="81"/>
      <c r="D86" s="82"/>
      <c r="E86" s="83"/>
      <c r="F86" s="78"/>
    </row>
    <row r="87" s="71" customFormat="1" ht="30" customHeight="1" spans="1:6">
      <c r="A87" s="78">
        <v>85</v>
      </c>
      <c r="B87" s="81"/>
      <c r="C87" s="81"/>
      <c r="D87" s="82"/>
      <c r="E87" s="83"/>
      <c r="F87" s="78"/>
    </row>
    <row r="88" s="71" customFormat="1" ht="30" customHeight="1" spans="1:6">
      <c r="A88" s="78">
        <v>86</v>
      </c>
      <c r="B88" s="81"/>
      <c r="C88" s="81"/>
      <c r="D88" s="82"/>
      <c r="E88" s="83"/>
      <c r="F88" s="78"/>
    </row>
    <row r="89" s="71" customFormat="1" ht="30" customHeight="1" spans="1:6">
      <c r="A89" s="78">
        <v>87</v>
      </c>
      <c r="B89" s="81"/>
      <c r="C89" s="81"/>
      <c r="D89" s="82"/>
      <c r="E89" s="83"/>
      <c r="F89" s="78"/>
    </row>
    <row r="90" s="71" customFormat="1" ht="30" customHeight="1" spans="1:6">
      <c r="A90" s="78">
        <v>88</v>
      </c>
      <c r="B90" s="81"/>
      <c r="C90" s="81"/>
      <c r="D90" s="82"/>
      <c r="E90" s="83"/>
      <c r="F90" s="78"/>
    </row>
    <row r="91" s="71" customFormat="1" ht="30" customHeight="1" spans="1:6">
      <c r="A91" s="78">
        <v>89</v>
      </c>
      <c r="B91" s="81"/>
      <c r="C91" s="81"/>
      <c r="D91" s="82"/>
      <c r="E91" s="83"/>
      <c r="F91" s="78"/>
    </row>
    <row r="92" s="71" customFormat="1" ht="30" customHeight="1" spans="1:6">
      <c r="A92" s="78">
        <v>90</v>
      </c>
      <c r="B92" s="81"/>
      <c r="C92" s="81"/>
      <c r="D92" s="82"/>
      <c r="E92" s="83"/>
      <c r="F92" s="78"/>
    </row>
    <row r="93" s="71" customFormat="1" ht="30" customHeight="1" spans="1:6">
      <c r="A93" s="78">
        <v>91</v>
      </c>
      <c r="B93" s="81"/>
      <c r="C93" s="81"/>
      <c r="D93" s="82"/>
      <c r="E93" s="83"/>
      <c r="F93" s="78"/>
    </row>
    <row r="94" s="71" customFormat="1" ht="30" customHeight="1" spans="1:6">
      <c r="A94" s="78">
        <v>92</v>
      </c>
      <c r="B94" s="81"/>
      <c r="C94" s="81"/>
      <c r="D94" s="82"/>
      <c r="E94" s="83"/>
      <c r="F94" s="78"/>
    </row>
    <row r="95" s="71" customFormat="1" ht="30" customHeight="1" spans="1:6">
      <c r="A95" s="78">
        <v>93</v>
      </c>
      <c r="B95" s="81"/>
      <c r="C95" s="81"/>
      <c r="D95" s="82"/>
      <c r="E95" s="83"/>
      <c r="F95" s="78"/>
    </row>
    <row r="96" s="71" customFormat="1" ht="30" customHeight="1" spans="1:6">
      <c r="A96" s="78">
        <v>94</v>
      </c>
      <c r="B96" s="81"/>
      <c r="C96" s="81"/>
      <c r="D96" s="82"/>
      <c r="E96" s="83"/>
      <c r="F96" s="78"/>
    </row>
    <row r="97" s="71" customFormat="1" ht="30" customHeight="1" spans="1:6">
      <c r="A97" s="78">
        <v>95</v>
      </c>
      <c r="B97" s="81"/>
      <c r="C97" s="81"/>
      <c r="D97" s="82"/>
      <c r="E97" s="83"/>
      <c r="F97" s="78"/>
    </row>
    <row r="98" s="71" customFormat="1" ht="30" customHeight="1" spans="1:6">
      <c r="A98" s="78">
        <v>96</v>
      </c>
      <c r="B98" s="81"/>
      <c r="C98" s="81"/>
      <c r="D98" s="82"/>
      <c r="E98" s="83"/>
      <c r="F98" s="78"/>
    </row>
    <row r="99" s="71" customFormat="1" ht="30" customHeight="1" spans="1:6">
      <c r="A99" s="78">
        <v>97</v>
      </c>
      <c r="B99" s="81"/>
      <c r="C99" s="81"/>
      <c r="D99" s="82"/>
      <c r="E99" s="83"/>
      <c r="F99" s="78"/>
    </row>
    <row r="100" s="71" customFormat="1" ht="30" customHeight="1" spans="1:6">
      <c r="A100" s="78">
        <v>98</v>
      </c>
      <c r="B100" s="81"/>
      <c r="C100" s="81"/>
      <c r="D100" s="82"/>
      <c r="E100" s="83"/>
      <c r="F100" s="78"/>
    </row>
    <row r="101" s="71" customFormat="1" ht="30" customHeight="1" spans="1:6">
      <c r="A101" s="78">
        <v>99</v>
      </c>
      <c r="B101" s="81"/>
      <c r="C101" s="81"/>
      <c r="D101" s="82"/>
      <c r="E101" s="83"/>
      <c r="F101" s="78"/>
    </row>
    <row r="102" s="71" customFormat="1" ht="30" customHeight="1" spans="1:6">
      <c r="A102" s="78">
        <v>100</v>
      </c>
      <c r="B102" s="81"/>
      <c r="C102" s="81"/>
      <c r="D102" s="82"/>
      <c r="E102" s="83"/>
      <c r="F102" s="78"/>
    </row>
    <row r="103" s="71" customFormat="1" ht="30" customHeight="1" spans="1:6">
      <c r="A103" s="78">
        <v>101</v>
      </c>
      <c r="B103" s="81"/>
      <c r="C103" s="81"/>
      <c r="D103" s="82"/>
      <c r="E103" s="83"/>
      <c r="F103" s="78"/>
    </row>
    <row r="104" s="71" customFormat="1" ht="30" customHeight="1" spans="1:6">
      <c r="A104" s="78">
        <v>102</v>
      </c>
      <c r="B104" s="81"/>
      <c r="C104" s="81"/>
      <c r="D104" s="82"/>
      <c r="E104" s="83"/>
      <c r="F104" s="78"/>
    </row>
    <row r="105" s="71" customFormat="1" ht="30" customHeight="1" spans="1:6">
      <c r="A105" s="78">
        <v>103</v>
      </c>
      <c r="B105" s="81"/>
      <c r="C105" s="81"/>
      <c r="D105" s="82"/>
      <c r="E105" s="83"/>
      <c r="F105" s="78"/>
    </row>
    <row r="106" s="71" customFormat="1" ht="30" customHeight="1" spans="1:6">
      <c r="A106" s="78">
        <v>104</v>
      </c>
      <c r="B106" s="81"/>
      <c r="C106" s="81"/>
      <c r="D106" s="82"/>
      <c r="E106" s="83"/>
      <c r="F106" s="78"/>
    </row>
    <row r="107" s="71" customFormat="1" ht="30" customHeight="1" spans="1:6">
      <c r="A107" s="78">
        <v>105</v>
      </c>
      <c r="B107" s="81"/>
      <c r="C107" s="81"/>
      <c r="D107" s="82"/>
      <c r="E107" s="83"/>
      <c r="F107" s="78"/>
    </row>
    <row r="108" s="71" customFormat="1" ht="30" customHeight="1" spans="1:6">
      <c r="A108" s="78">
        <v>106</v>
      </c>
      <c r="B108" s="81"/>
      <c r="C108" s="81"/>
      <c r="D108" s="82"/>
      <c r="E108" s="83"/>
      <c r="F108" s="78"/>
    </row>
    <row r="109" s="71" customFormat="1" ht="30" customHeight="1" spans="1:6">
      <c r="A109" s="78">
        <v>107</v>
      </c>
      <c r="B109" s="81"/>
      <c r="C109" s="81"/>
      <c r="D109" s="82"/>
      <c r="E109" s="83"/>
      <c r="F109" s="78"/>
    </row>
    <row r="110" s="71" customFormat="1" ht="30" customHeight="1" spans="1:6">
      <c r="A110" s="78">
        <v>108</v>
      </c>
      <c r="B110" s="81"/>
      <c r="C110" s="81"/>
      <c r="D110" s="82"/>
      <c r="E110" s="83"/>
      <c r="F110" s="78"/>
    </row>
    <row r="111" s="71" customFormat="1" ht="30" customHeight="1" spans="1:6">
      <c r="A111" s="78">
        <v>109</v>
      </c>
      <c r="B111" s="81"/>
      <c r="C111" s="81"/>
      <c r="D111" s="82"/>
      <c r="E111" s="83"/>
      <c r="F111" s="78"/>
    </row>
    <row r="112" s="71" customFormat="1" ht="30" customHeight="1" spans="1:6">
      <c r="A112" s="78">
        <v>110</v>
      </c>
      <c r="B112" s="81"/>
      <c r="C112" s="81"/>
      <c r="D112" s="82"/>
      <c r="E112" s="83"/>
      <c r="F112" s="78"/>
    </row>
    <row r="113" s="71" customFormat="1" ht="30" customHeight="1" spans="1:6">
      <c r="A113" s="78">
        <v>111</v>
      </c>
      <c r="B113" s="81"/>
      <c r="C113" s="81"/>
      <c r="D113" s="82"/>
      <c r="E113" s="83"/>
      <c r="F113" s="78"/>
    </row>
    <row r="114" s="71" customFormat="1" ht="30" customHeight="1" spans="1:6">
      <c r="A114" s="78">
        <v>112</v>
      </c>
      <c r="B114" s="81"/>
      <c r="C114" s="81"/>
      <c r="D114" s="82"/>
      <c r="E114" s="83"/>
      <c r="F114" s="78"/>
    </row>
    <row r="115" s="71" customFormat="1" ht="30" customHeight="1" spans="1:6">
      <c r="A115" s="78">
        <v>113</v>
      </c>
      <c r="B115" s="81"/>
      <c r="C115" s="81"/>
      <c r="D115" s="82"/>
      <c r="E115" s="83"/>
      <c r="F115" s="78"/>
    </row>
    <row r="116" s="71" customFormat="1" ht="30" customHeight="1" spans="1:6">
      <c r="A116" s="78">
        <v>114</v>
      </c>
      <c r="B116" s="81"/>
      <c r="C116" s="81"/>
      <c r="D116" s="82"/>
      <c r="E116" s="83"/>
      <c r="F116" s="78"/>
    </row>
    <row r="117" s="71" customFormat="1" ht="30" customHeight="1" spans="1:5">
      <c r="A117" s="78">
        <v>115</v>
      </c>
      <c r="B117" s="81"/>
      <c r="C117" s="81"/>
      <c r="D117" s="82"/>
      <c r="E117" s="83"/>
    </row>
    <row r="118" s="71" customFormat="1" ht="30" customHeight="1" spans="1:6">
      <c r="A118" s="78">
        <v>117</v>
      </c>
      <c r="B118" s="81"/>
      <c r="C118" s="81"/>
      <c r="D118" s="82"/>
      <c r="E118" s="83"/>
      <c r="F118" s="78"/>
    </row>
    <row r="119" s="71" customFormat="1" ht="30" customHeight="1" spans="1:6">
      <c r="A119" s="78">
        <v>118</v>
      </c>
      <c r="B119" s="81"/>
      <c r="C119" s="81"/>
      <c r="D119" s="82"/>
      <c r="E119" s="83"/>
      <c r="F119" s="78"/>
    </row>
    <row r="120" s="71" customFormat="1" ht="30" customHeight="1" spans="1:6">
      <c r="A120" s="78">
        <v>119</v>
      </c>
      <c r="B120" s="81"/>
      <c r="C120" s="81"/>
      <c r="D120" s="82"/>
      <c r="E120" s="83"/>
      <c r="F120" s="78"/>
    </row>
    <row r="121" s="71" customFormat="1" ht="30" customHeight="1" spans="1:6">
      <c r="A121" s="78">
        <v>120</v>
      </c>
      <c r="B121" s="81"/>
      <c r="C121" s="81"/>
      <c r="D121" s="82"/>
      <c r="E121" s="83"/>
      <c r="F121" s="78"/>
    </row>
    <row r="122" s="71" customFormat="1" ht="30" customHeight="1" spans="1:6">
      <c r="A122" s="78">
        <v>121</v>
      </c>
      <c r="B122" s="81"/>
      <c r="C122" s="81"/>
      <c r="D122" s="82"/>
      <c r="E122" s="83"/>
      <c r="F122" s="78"/>
    </row>
    <row r="123" s="71" customFormat="1" ht="30" customHeight="1" spans="1:6">
      <c r="A123" s="78">
        <v>122</v>
      </c>
      <c r="B123" s="81"/>
      <c r="C123" s="81"/>
      <c r="D123" s="82"/>
      <c r="E123" s="83"/>
      <c r="F123" s="78"/>
    </row>
    <row r="124" s="71" customFormat="1" ht="30" customHeight="1" spans="1:6">
      <c r="A124" s="78">
        <v>123</v>
      </c>
      <c r="B124" s="81"/>
      <c r="C124" s="81"/>
      <c r="D124" s="82"/>
      <c r="E124" s="83"/>
      <c r="F124" s="78"/>
    </row>
    <row r="125" s="71" customFormat="1" ht="30" customHeight="1" spans="1:6">
      <c r="A125" s="78">
        <v>124</v>
      </c>
      <c r="B125" s="81"/>
      <c r="C125" s="81"/>
      <c r="D125" s="82"/>
      <c r="E125" s="83"/>
      <c r="F125" s="78"/>
    </row>
    <row r="126" s="71" customFormat="1" ht="30" customHeight="1" spans="1:6">
      <c r="A126" s="78">
        <v>125</v>
      </c>
      <c r="B126" s="81"/>
      <c r="C126" s="81"/>
      <c r="D126" s="82"/>
      <c r="E126" s="83"/>
      <c r="F126" s="78"/>
    </row>
    <row r="127" s="71" customFormat="1" ht="30" customHeight="1" spans="1:6">
      <c r="A127" s="78">
        <v>126</v>
      </c>
      <c r="B127" s="81"/>
      <c r="C127" s="81"/>
      <c r="D127" s="82"/>
      <c r="E127" s="83"/>
      <c r="F127" s="78"/>
    </row>
    <row r="128" s="71" customFormat="1" ht="30" customHeight="1" spans="1:6">
      <c r="A128" s="78">
        <v>127</v>
      </c>
      <c r="B128" s="81"/>
      <c r="C128" s="81"/>
      <c r="D128" s="82"/>
      <c r="E128" s="83"/>
      <c r="F128" s="78"/>
    </row>
    <row r="129" s="71" customFormat="1" ht="30" customHeight="1" spans="1:6">
      <c r="A129" s="78">
        <v>128</v>
      </c>
      <c r="B129" s="81"/>
      <c r="C129" s="81"/>
      <c r="D129" s="82"/>
      <c r="E129" s="83"/>
      <c r="F129" s="78"/>
    </row>
    <row r="130" s="71" customFormat="1" ht="30" customHeight="1" spans="1:6">
      <c r="A130" s="78">
        <v>129</v>
      </c>
      <c r="B130" s="81"/>
      <c r="C130" s="81"/>
      <c r="D130" s="82"/>
      <c r="E130" s="83"/>
      <c r="F130" s="78"/>
    </row>
    <row r="131" s="71" customFormat="1" ht="30" customHeight="1" spans="1:6">
      <c r="A131" s="78">
        <v>130</v>
      </c>
      <c r="B131" s="81"/>
      <c r="C131" s="81"/>
      <c r="D131" s="82"/>
      <c r="E131" s="83"/>
      <c r="F131" s="78"/>
    </row>
    <row r="132" ht="30" customHeight="1" spans="1:6">
      <c r="A132" s="78">
        <v>131</v>
      </c>
      <c r="B132" s="81"/>
      <c r="C132" s="81"/>
      <c r="D132" s="82"/>
      <c r="E132" s="83"/>
      <c r="F132" s="78"/>
    </row>
    <row r="133" ht="30" customHeight="1" spans="1:6">
      <c r="A133" s="78">
        <v>132</v>
      </c>
      <c r="B133" s="81"/>
      <c r="C133" s="81"/>
      <c r="D133" s="82"/>
      <c r="E133" s="83"/>
      <c r="F133" s="78"/>
    </row>
    <row r="134" ht="30" customHeight="1" spans="1:6">
      <c r="A134" s="78">
        <v>133</v>
      </c>
      <c r="B134" s="81"/>
      <c r="C134" s="81"/>
      <c r="D134" s="82"/>
      <c r="E134" s="83"/>
      <c r="F134" s="78"/>
    </row>
    <row r="135" ht="30" customHeight="1" spans="1:6">
      <c r="A135" s="78">
        <v>134</v>
      </c>
      <c r="B135" s="81"/>
      <c r="C135" s="81"/>
      <c r="D135" s="82"/>
      <c r="E135" s="83"/>
      <c r="F135" s="78"/>
    </row>
    <row r="136" ht="30" customHeight="1" spans="1:6">
      <c r="A136" s="78">
        <v>135</v>
      </c>
      <c r="B136" s="81"/>
      <c r="C136" s="81"/>
      <c r="D136" s="82"/>
      <c r="E136" s="83"/>
      <c r="F136" s="78"/>
    </row>
    <row r="137" ht="30" customHeight="1" spans="1:6">
      <c r="A137" s="78">
        <v>136</v>
      </c>
      <c r="B137" s="81"/>
      <c r="C137" s="81"/>
      <c r="D137" s="82"/>
      <c r="E137" s="83"/>
      <c r="F137" s="78"/>
    </row>
    <row r="138" ht="30" customHeight="1" spans="1:6">
      <c r="A138" s="78">
        <v>137</v>
      </c>
      <c r="B138" s="81"/>
      <c r="C138" s="81"/>
      <c r="D138" s="82"/>
      <c r="E138" s="83"/>
      <c r="F138" s="78"/>
    </row>
    <row r="139" ht="30" customHeight="1" spans="1:6">
      <c r="A139" s="78">
        <v>138</v>
      </c>
      <c r="B139" s="81"/>
      <c r="C139" s="81"/>
      <c r="D139" s="82"/>
      <c r="E139" s="83"/>
      <c r="F139" s="78"/>
    </row>
    <row r="140" ht="30" customHeight="1" spans="1:6">
      <c r="A140" s="78">
        <v>139</v>
      </c>
      <c r="B140" s="81"/>
      <c r="C140" s="81"/>
      <c r="D140" s="82"/>
      <c r="E140" s="83"/>
      <c r="F140" s="78"/>
    </row>
    <row r="141" ht="30" customHeight="1" spans="1:6">
      <c r="A141" s="78">
        <v>140</v>
      </c>
      <c r="B141" s="81"/>
      <c r="C141" s="81"/>
      <c r="D141" s="82"/>
      <c r="E141" s="83"/>
      <c r="F141" s="78"/>
    </row>
    <row r="142" ht="30" customHeight="1" spans="1:6">
      <c r="A142" s="78">
        <v>141</v>
      </c>
      <c r="B142" s="81"/>
      <c r="C142" s="81"/>
      <c r="D142" s="82"/>
      <c r="E142" s="83"/>
      <c r="F142" s="78"/>
    </row>
    <row r="143" ht="30" customHeight="1" spans="1:6">
      <c r="A143" s="78">
        <v>142</v>
      </c>
      <c r="B143" s="81"/>
      <c r="C143" s="81"/>
      <c r="D143" s="82"/>
      <c r="E143" s="83"/>
      <c r="F143" s="78"/>
    </row>
    <row r="144" ht="30" customHeight="1" spans="1:6">
      <c r="A144" s="78">
        <v>143</v>
      </c>
      <c r="B144" s="81"/>
      <c r="C144" s="81"/>
      <c r="D144" s="82"/>
      <c r="E144" s="83"/>
      <c r="F144" s="78"/>
    </row>
    <row r="145" ht="30" customHeight="1" spans="1:6">
      <c r="A145" s="78">
        <v>144</v>
      </c>
      <c r="B145" s="81"/>
      <c r="C145" s="81"/>
      <c r="D145" s="82"/>
      <c r="E145" s="83"/>
      <c r="F145" s="78"/>
    </row>
    <row r="146" ht="30" customHeight="1" spans="1:6">
      <c r="A146" s="78">
        <v>145</v>
      </c>
      <c r="B146" s="81"/>
      <c r="C146" s="81"/>
      <c r="D146" s="82"/>
      <c r="E146" s="83"/>
      <c r="F146" s="78"/>
    </row>
    <row r="147" ht="30" customHeight="1" spans="1:6">
      <c r="A147" s="78">
        <v>146</v>
      </c>
      <c r="B147" s="81"/>
      <c r="C147" s="81"/>
      <c r="D147" s="82"/>
      <c r="E147" s="83"/>
      <c r="F147" s="78"/>
    </row>
    <row r="148" ht="30" customHeight="1" spans="1:6">
      <c r="A148" s="78">
        <v>147</v>
      </c>
      <c r="B148" s="81"/>
      <c r="C148" s="81"/>
      <c r="D148" s="82"/>
      <c r="E148" s="83"/>
      <c r="F148" s="78"/>
    </row>
    <row r="149" ht="30" customHeight="1" spans="1:6">
      <c r="A149" s="78">
        <v>148</v>
      </c>
      <c r="B149" s="81"/>
      <c r="C149" s="81"/>
      <c r="D149" s="82"/>
      <c r="E149" s="83"/>
      <c r="F149" s="78"/>
    </row>
    <row r="150" ht="30" customHeight="1" spans="1:6">
      <c r="A150" s="78">
        <v>149</v>
      </c>
      <c r="B150" s="81"/>
      <c r="C150" s="81"/>
      <c r="D150" s="82"/>
      <c r="E150" s="83"/>
      <c r="F150" s="78"/>
    </row>
    <row r="151" ht="30" customHeight="1" spans="1:6">
      <c r="A151" s="78">
        <v>150</v>
      </c>
      <c r="B151" s="81"/>
      <c r="C151" s="81"/>
      <c r="D151" s="82"/>
      <c r="E151" s="83"/>
      <c r="F151" s="78"/>
    </row>
    <row r="152" ht="30" customHeight="1" spans="1:6">
      <c r="A152" s="78">
        <v>151</v>
      </c>
      <c r="B152" s="81"/>
      <c r="C152" s="81"/>
      <c r="D152" s="82"/>
      <c r="E152" s="83"/>
      <c r="F152" s="78"/>
    </row>
    <row r="153" ht="30" customHeight="1" spans="1:6">
      <c r="A153" s="78">
        <v>152</v>
      </c>
      <c r="B153" s="81"/>
      <c r="C153" s="81"/>
      <c r="D153" s="82"/>
      <c r="E153" s="83"/>
      <c r="F153" s="78"/>
    </row>
    <row r="154" ht="30" customHeight="1" spans="1:6">
      <c r="A154" s="78">
        <v>153</v>
      </c>
      <c r="B154" s="81"/>
      <c r="C154" s="81"/>
      <c r="D154" s="82"/>
      <c r="E154" s="83"/>
      <c r="F154" s="78"/>
    </row>
    <row r="155" ht="30" customHeight="1" spans="1:6">
      <c r="A155" s="78">
        <v>154</v>
      </c>
      <c r="B155" s="81"/>
      <c r="C155" s="81"/>
      <c r="D155" s="82"/>
      <c r="E155" s="83"/>
      <c r="F155" s="78"/>
    </row>
    <row r="156" ht="30" customHeight="1" spans="1:6">
      <c r="A156" s="78">
        <v>155</v>
      </c>
      <c r="B156" s="81"/>
      <c r="C156" s="81"/>
      <c r="D156" s="82"/>
      <c r="E156" s="83"/>
      <c r="F156" s="78"/>
    </row>
    <row r="157" ht="30" customHeight="1" spans="1:6">
      <c r="A157" s="78">
        <v>156</v>
      </c>
      <c r="B157" s="81"/>
      <c r="C157" s="81"/>
      <c r="D157" s="82"/>
      <c r="E157" s="83"/>
      <c r="F157" s="78"/>
    </row>
    <row r="158" ht="30" customHeight="1" spans="1:6">
      <c r="A158" s="78">
        <v>157</v>
      </c>
      <c r="B158" s="81"/>
      <c r="C158" s="81"/>
      <c r="D158" s="82"/>
      <c r="E158" s="83"/>
      <c r="F158" s="78"/>
    </row>
    <row r="159" ht="30" customHeight="1" spans="1:6">
      <c r="A159" s="78">
        <v>158</v>
      </c>
      <c r="B159" s="81"/>
      <c r="C159" s="81"/>
      <c r="D159" s="82"/>
      <c r="E159" s="83"/>
      <c r="F159" s="78"/>
    </row>
    <row r="160" ht="30" customHeight="1" spans="1:6">
      <c r="A160" s="78">
        <v>159</v>
      </c>
      <c r="B160" s="81"/>
      <c r="C160" s="81"/>
      <c r="D160" s="82"/>
      <c r="E160" s="83"/>
      <c r="F160" s="78"/>
    </row>
    <row r="161" ht="30" customHeight="1" spans="1:6">
      <c r="A161" s="78">
        <v>160</v>
      </c>
      <c r="B161" s="81"/>
      <c r="C161" s="81"/>
      <c r="D161" s="82"/>
      <c r="E161" s="83"/>
      <c r="F161" s="78"/>
    </row>
    <row r="162" ht="30" customHeight="1" spans="1:6">
      <c r="A162" s="78">
        <v>161</v>
      </c>
      <c r="B162" s="81"/>
      <c r="C162" s="81"/>
      <c r="D162" s="82"/>
      <c r="E162" s="83"/>
      <c r="F162" s="78"/>
    </row>
    <row r="163" ht="30" customHeight="1" spans="1:6">
      <c r="A163" s="78">
        <v>162</v>
      </c>
      <c r="B163" s="81"/>
      <c r="C163" s="81"/>
      <c r="D163" s="82"/>
      <c r="E163" s="83"/>
      <c r="F163" s="78"/>
    </row>
    <row r="164" ht="30" customHeight="1" spans="1:6">
      <c r="A164" s="78">
        <v>163</v>
      </c>
      <c r="B164" s="81"/>
      <c r="C164" s="81"/>
      <c r="D164" s="82"/>
      <c r="E164" s="83"/>
      <c r="F164" s="78"/>
    </row>
    <row r="165" ht="30" customHeight="1" spans="1:6">
      <c r="A165" s="78">
        <v>164</v>
      </c>
      <c r="B165" s="81"/>
      <c r="C165" s="81"/>
      <c r="D165" s="82"/>
      <c r="E165" s="83"/>
      <c r="F165" s="78"/>
    </row>
    <row r="166" ht="30" customHeight="1" spans="1:6">
      <c r="A166" s="78">
        <v>165</v>
      </c>
      <c r="B166" s="81"/>
      <c r="C166" s="81"/>
      <c r="D166" s="82"/>
      <c r="E166" s="83"/>
      <c r="F166" s="78"/>
    </row>
    <row r="167" ht="30" customHeight="1" spans="1:6">
      <c r="A167" s="78">
        <v>166</v>
      </c>
      <c r="B167" s="81"/>
      <c r="C167" s="81"/>
      <c r="D167" s="82"/>
      <c r="E167" s="83"/>
      <c r="F167" s="78"/>
    </row>
    <row r="168" ht="30" customHeight="1" spans="1:6">
      <c r="A168" s="78">
        <v>167</v>
      </c>
      <c r="B168" s="81"/>
      <c r="C168" s="81"/>
      <c r="D168" s="82"/>
      <c r="E168" s="83"/>
      <c r="F168" s="78"/>
    </row>
    <row r="169" ht="30" customHeight="1" spans="1:6">
      <c r="A169" s="78">
        <v>168</v>
      </c>
      <c r="B169" s="81"/>
      <c r="C169" s="81"/>
      <c r="D169" s="82"/>
      <c r="E169" s="83"/>
      <c r="F169" s="78"/>
    </row>
    <row r="170" ht="30" customHeight="1" spans="1:6">
      <c r="A170" s="78">
        <v>169</v>
      </c>
      <c r="B170" s="81"/>
      <c r="C170" s="81"/>
      <c r="D170" s="82"/>
      <c r="E170" s="83"/>
      <c r="F170" s="78"/>
    </row>
    <row r="171" ht="30" customHeight="1" spans="1:6">
      <c r="A171" s="78">
        <v>170</v>
      </c>
      <c r="B171" s="81"/>
      <c r="C171" s="81"/>
      <c r="D171" s="82"/>
      <c r="E171" s="83"/>
      <c r="F171" s="78"/>
    </row>
    <row r="172" ht="30" customHeight="1" spans="1:6">
      <c r="A172" s="78">
        <v>171</v>
      </c>
      <c r="B172" s="81"/>
      <c r="C172" s="81"/>
      <c r="D172" s="82"/>
      <c r="E172" s="83"/>
      <c r="F172" s="78"/>
    </row>
    <row r="173" ht="30" customHeight="1" spans="1:6">
      <c r="A173" s="78">
        <v>172</v>
      </c>
      <c r="B173" s="81"/>
      <c r="C173" s="81"/>
      <c r="D173" s="82"/>
      <c r="E173" s="83"/>
      <c r="F173" s="78"/>
    </row>
    <row r="174" ht="30" customHeight="1" spans="1:6">
      <c r="A174" s="78">
        <v>173</v>
      </c>
      <c r="B174" s="81"/>
      <c r="C174" s="81"/>
      <c r="D174" s="82"/>
      <c r="E174" s="83"/>
      <c r="F174" s="78"/>
    </row>
    <row r="175" ht="30" customHeight="1" spans="1:6">
      <c r="A175" s="78">
        <v>174</v>
      </c>
      <c r="B175" s="81"/>
      <c r="C175" s="81"/>
      <c r="D175" s="82"/>
      <c r="E175" s="83"/>
      <c r="F175" s="78"/>
    </row>
    <row r="176" ht="30" customHeight="1" spans="1:6">
      <c r="A176" s="78">
        <v>175</v>
      </c>
      <c r="B176" s="81"/>
      <c r="C176" s="81"/>
      <c r="D176" s="82"/>
      <c r="E176" s="83"/>
      <c r="F176" s="78"/>
    </row>
    <row r="177" ht="30" customHeight="1" spans="1:6">
      <c r="A177" s="78">
        <v>176</v>
      </c>
      <c r="B177" s="81"/>
      <c r="C177" s="81"/>
      <c r="D177" s="82"/>
      <c r="E177" s="83"/>
      <c r="F177" s="78"/>
    </row>
    <row r="178" ht="30" customHeight="1" spans="1:6">
      <c r="A178" s="78">
        <v>177</v>
      </c>
      <c r="B178" s="81"/>
      <c r="C178" s="81"/>
      <c r="D178" s="82"/>
      <c r="E178" s="83"/>
      <c r="F178" s="78"/>
    </row>
    <row r="179" ht="30" customHeight="1" spans="1:6">
      <c r="A179" s="78">
        <v>178</v>
      </c>
      <c r="B179" s="81"/>
      <c r="C179" s="81"/>
      <c r="D179" s="82"/>
      <c r="E179" s="83"/>
      <c r="F179" s="78"/>
    </row>
    <row r="180" ht="30" customHeight="1" spans="1:6">
      <c r="A180" s="78">
        <v>179</v>
      </c>
      <c r="B180" s="81"/>
      <c r="C180" s="81"/>
      <c r="D180" s="82"/>
      <c r="E180" s="83"/>
      <c r="F180" s="78"/>
    </row>
    <row r="181" ht="30" customHeight="1" spans="1:6">
      <c r="A181" s="78">
        <v>180</v>
      </c>
      <c r="B181" s="81"/>
      <c r="C181" s="81"/>
      <c r="D181" s="82"/>
      <c r="E181" s="83"/>
      <c r="F181" s="78"/>
    </row>
    <row r="182" ht="30" customHeight="1" spans="1:6">
      <c r="A182" s="78">
        <v>181</v>
      </c>
      <c r="B182" s="81"/>
      <c r="C182" s="81"/>
      <c r="D182" s="82"/>
      <c r="E182" s="83"/>
      <c r="F182" s="78"/>
    </row>
    <row r="183" ht="30" customHeight="1" spans="1:6">
      <c r="A183" s="78">
        <v>182</v>
      </c>
      <c r="B183" s="81"/>
      <c r="C183" s="81"/>
      <c r="D183" s="82"/>
      <c r="E183" s="83"/>
      <c r="F183" s="78"/>
    </row>
    <row r="184" ht="30" customHeight="1" spans="1:6">
      <c r="A184" s="78">
        <v>183</v>
      </c>
      <c r="B184" s="81"/>
      <c r="C184" s="81"/>
      <c r="D184" s="82"/>
      <c r="E184" s="83"/>
      <c r="F184" s="78"/>
    </row>
    <row r="185" ht="30" customHeight="1" spans="1:6">
      <c r="A185" s="78">
        <v>184</v>
      </c>
      <c r="B185" s="81"/>
      <c r="C185" s="81"/>
      <c r="D185" s="82"/>
      <c r="E185" s="83"/>
      <c r="F185" s="78"/>
    </row>
    <row r="186" ht="30" customHeight="1" spans="1:6">
      <c r="A186" s="78">
        <v>185</v>
      </c>
      <c r="B186" s="81"/>
      <c r="C186" s="81"/>
      <c r="D186" s="82"/>
      <c r="E186" s="83"/>
      <c r="F186" s="78"/>
    </row>
    <row r="187" ht="30" customHeight="1" spans="1:6">
      <c r="A187" s="78">
        <v>186</v>
      </c>
      <c r="B187" s="81"/>
      <c r="C187" s="81"/>
      <c r="D187" s="82"/>
      <c r="E187" s="83"/>
      <c r="F187" s="78"/>
    </row>
    <row r="188" ht="30" customHeight="1" spans="1:6">
      <c r="A188" s="78">
        <v>187</v>
      </c>
      <c r="B188" s="81"/>
      <c r="C188" s="81"/>
      <c r="D188" s="82"/>
      <c r="E188" s="83"/>
      <c r="F188" s="78"/>
    </row>
    <row r="189" ht="30" customHeight="1" spans="1:6">
      <c r="A189" s="78">
        <v>188</v>
      </c>
      <c r="B189" s="81"/>
      <c r="C189" s="81"/>
      <c r="D189" s="82"/>
      <c r="E189" s="83"/>
      <c r="F189" s="78"/>
    </row>
    <row r="190" ht="30" customHeight="1" spans="1:6">
      <c r="A190" s="78">
        <v>189</v>
      </c>
      <c r="B190" s="81"/>
      <c r="C190" s="81"/>
      <c r="D190" s="82"/>
      <c r="E190" s="83"/>
      <c r="F190" s="78"/>
    </row>
    <row r="191" ht="30" customHeight="1" spans="1:6">
      <c r="A191" s="78">
        <v>190</v>
      </c>
      <c r="B191" s="81"/>
      <c r="C191" s="81"/>
      <c r="D191" s="82"/>
      <c r="E191" s="83"/>
      <c r="F191" s="78"/>
    </row>
    <row r="192" ht="30" customHeight="1" spans="1:6">
      <c r="A192" s="78">
        <v>191</v>
      </c>
      <c r="B192" s="81"/>
      <c r="C192" s="81"/>
      <c r="D192" s="82"/>
      <c r="E192" s="83"/>
      <c r="F192" s="78"/>
    </row>
    <row r="193" ht="30" customHeight="1" spans="1:6">
      <c r="A193" s="78">
        <v>192</v>
      </c>
      <c r="B193" s="81"/>
      <c r="C193" s="81"/>
      <c r="D193" s="82"/>
      <c r="E193" s="83"/>
      <c r="F193" s="78"/>
    </row>
    <row r="194" ht="30" customHeight="1" spans="1:6">
      <c r="A194" s="78">
        <v>193</v>
      </c>
      <c r="B194" s="81"/>
      <c r="C194" s="81"/>
      <c r="D194" s="82"/>
      <c r="E194" s="83"/>
      <c r="F194" s="78"/>
    </row>
    <row r="195" ht="30" customHeight="1" spans="1:6">
      <c r="A195" s="78">
        <v>194</v>
      </c>
      <c r="B195" s="81"/>
      <c r="C195" s="81"/>
      <c r="D195" s="82"/>
      <c r="E195" s="83"/>
      <c r="F195" s="78"/>
    </row>
    <row r="196" ht="30" customHeight="1" spans="1:6">
      <c r="A196" s="78">
        <v>195</v>
      </c>
      <c r="B196" s="81"/>
      <c r="C196" s="81"/>
      <c r="D196" s="82"/>
      <c r="E196" s="83"/>
      <c r="F196" s="78"/>
    </row>
    <row r="197" ht="30" customHeight="1" spans="1:6">
      <c r="A197" s="78">
        <v>196</v>
      </c>
      <c r="B197" s="81"/>
      <c r="C197" s="81"/>
      <c r="D197" s="82"/>
      <c r="E197" s="83"/>
      <c r="F197" s="78"/>
    </row>
    <row r="198" ht="30" customHeight="1" spans="1:6">
      <c r="A198" s="78">
        <v>197</v>
      </c>
      <c r="B198" s="81"/>
      <c r="C198" s="81"/>
      <c r="D198" s="82"/>
      <c r="E198" s="83"/>
      <c r="F198" s="78"/>
    </row>
    <row r="199" ht="30" customHeight="1" spans="1:6">
      <c r="A199" s="78">
        <v>198</v>
      </c>
      <c r="B199" s="81"/>
      <c r="C199" s="81"/>
      <c r="D199" s="82"/>
      <c r="E199" s="83"/>
      <c r="F199" s="78"/>
    </row>
    <row r="200" ht="30" customHeight="1" spans="1:6">
      <c r="A200" s="78">
        <v>199</v>
      </c>
      <c r="B200" s="81"/>
      <c r="C200" s="81"/>
      <c r="D200" s="82"/>
      <c r="E200" s="83"/>
      <c r="F200" s="78"/>
    </row>
    <row r="201" ht="30" customHeight="1" spans="1:6">
      <c r="A201" s="87">
        <v>200</v>
      </c>
      <c r="B201" s="88"/>
      <c r="C201" s="88"/>
      <c r="D201" s="89"/>
      <c r="E201" s="90"/>
      <c r="F201" s="87"/>
    </row>
    <row r="202" ht="30" customHeight="1" spans="1:6">
      <c r="A202" s="87">
        <v>201</v>
      </c>
      <c r="B202" s="88"/>
      <c r="C202" s="88"/>
      <c r="D202" s="89"/>
      <c r="E202" s="90"/>
      <c r="F202" s="87"/>
    </row>
    <row r="203" ht="30" customHeight="1" spans="1:6">
      <c r="A203" s="87">
        <v>202</v>
      </c>
      <c r="B203" s="88"/>
      <c r="C203" s="88"/>
      <c r="D203" s="89"/>
      <c r="E203" s="90"/>
      <c r="F203" s="87"/>
    </row>
    <row r="204" ht="30" customHeight="1" spans="1:6">
      <c r="A204" s="87">
        <v>203</v>
      </c>
      <c r="B204" s="88"/>
      <c r="C204" s="88"/>
      <c r="D204" s="89"/>
      <c r="E204" s="90"/>
      <c r="F204" s="87"/>
    </row>
    <row r="205" ht="30" customHeight="1" spans="1:6">
      <c r="A205" s="87">
        <v>204</v>
      </c>
      <c r="B205" s="88"/>
      <c r="C205" s="88"/>
      <c r="D205" s="89"/>
      <c r="E205" s="90"/>
      <c r="F205" s="87"/>
    </row>
    <row r="206" ht="30" customHeight="1" spans="1:6">
      <c r="A206" s="87">
        <v>205</v>
      </c>
      <c r="B206" s="88"/>
      <c r="C206" s="88"/>
      <c r="D206" s="89"/>
      <c r="E206" s="90"/>
      <c r="F206" s="87"/>
    </row>
    <row r="207" ht="30" customHeight="1" spans="1:6">
      <c r="A207" s="87">
        <v>206</v>
      </c>
      <c r="B207" s="88"/>
      <c r="C207" s="88"/>
      <c r="D207" s="89"/>
      <c r="E207" s="90"/>
      <c r="F207" s="87"/>
    </row>
    <row r="208" ht="30" customHeight="1" spans="1:6">
      <c r="A208" s="87">
        <v>207</v>
      </c>
      <c r="B208" s="88"/>
      <c r="C208" s="88"/>
      <c r="D208" s="89"/>
      <c r="E208" s="90"/>
      <c r="F208" s="87"/>
    </row>
    <row r="209" ht="30" customHeight="1" spans="1:6">
      <c r="A209" s="87">
        <v>208</v>
      </c>
      <c r="B209" s="88"/>
      <c r="C209" s="88"/>
      <c r="D209" s="89"/>
      <c r="E209" s="90"/>
      <c r="F209" s="87"/>
    </row>
    <row r="210" ht="30" customHeight="1" spans="1:6">
      <c r="A210" s="87">
        <v>209</v>
      </c>
      <c r="B210" s="88"/>
      <c r="C210" s="88"/>
      <c r="D210" s="89"/>
      <c r="E210" s="90"/>
      <c r="F210" s="87"/>
    </row>
    <row r="211" ht="30" customHeight="1" spans="1:6">
      <c r="A211" s="87">
        <v>210</v>
      </c>
      <c r="B211" s="88"/>
      <c r="C211" s="88"/>
      <c r="D211" s="89"/>
      <c r="E211" s="90"/>
      <c r="F211" s="87"/>
    </row>
    <row r="212" ht="30" customHeight="1" spans="1:6">
      <c r="A212" s="87">
        <v>211</v>
      </c>
      <c r="B212" s="88"/>
      <c r="C212" s="88"/>
      <c r="D212" s="89"/>
      <c r="E212" s="90"/>
      <c r="F212" s="87"/>
    </row>
    <row r="213" ht="30" customHeight="1" spans="1:6">
      <c r="A213" s="87">
        <v>212</v>
      </c>
      <c r="B213" s="88"/>
      <c r="C213" s="88"/>
      <c r="D213" s="89"/>
      <c r="E213" s="90"/>
      <c r="F213" s="87"/>
    </row>
    <row r="214" ht="30" customHeight="1" spans="1:6">
      <c r="A214" s="87">
        <v>213</v>
      </c>
      <c r="B214" s="88"/>
      <c r="C214" s="88"/>
      <c r="D214" s="89"/>
      <c r="E214" s="90"/>
      <c r="F214" s="87"/>
    </row>
    <row r="215" ht="30" customHeight="1" spans="1:6">
      <c r="A215" s="87">
        <v>214</v>
      </c>
      <c r="B215" s="88"/>
      <c r="C215" s="88"/>
      <c r="D215" s="89"/>
      <c r="E215" s="90"/>
      <c r="F215" s="87"/>
    </row>
    <row r="216" ht="30" customHeight="1" spans="1:6">
      <c r="A216" s="87">
        <v>215</v>
      </c>
      <c r="B216" s="88"/>
      <c r="C216" s="88"/>
      <c r="D216" s="89"/>
      <c r="E216" s="90"/>
      <c r="F216" s="87"/>
    </row>
    <row r="217" ht="30" customHeight="1" spans="1:6">
      <c r="A217" s="87">
        <v>216</v>
      </c>
      <c r="B217" s="88"/>
      <c r="C217" s="88"/>
      <c r="D217" s="89"/>
      <c r="E217" s="90"/>
      <c r="F217" s="87"/>
    </row>
    <row r="218" ht="30" customHeight="1" spans="1:6">
      <c r="A218" s="87">
        <v>217</v>
      </c>
      <c r="B218" s="88"/>
      <c r="C218" s="88"/>
      <c r="D218" s="89"/>
      <c r="E218" s="90"/>
      <c r="F218" s="87"/>
    </row>
    <row r="219" ht="30" customHeight="1" spans="1:6">
      <c r="A219" s="87">
        <v>218</v>
      </c>
      <c r="B219" s="88"/>
      <c r="C219" s="88"/>
      <c r="D219" s="89"/>
      <c r="E219" s="90"/>
      <c r="F219" s="87"/>
    </row>
    <row r="220" ht="30" customHeight="1" spans="1:6">
      <c r="A220" s="87">
        <v>219</v>
      </c>
      <c r="B220" s="88"/>
      <c r="C220" s="88"/>
      <c r="D220" s="89"/>
      <c r="E220" s="90"/>
      <c r="F220" s="87"/>
    </row>
    <row r="221" ht="30" customHeight="1" spans="1:6">
      <c r="A221" s="87">
        <v>220</v>
      </c>
      <c r="B221" s="88"/>
      <c r="C221" s="88"/>
      <c r="D221" s="89"/>
      <c r="E221" s="90"/>
      <c r="F221" s="87"/>
    </row>
    <row r="222" ht="30" customHeight="1" spans="1:6">
      <c r="A222" s="87">
        <v>221</v>
      </c>
      <c r="B222" s="88"/>
      <c r="C222" s="88"/>
      <c r="D222" s="89"/>
      <c r="E222" s="90"/>
      <c r="F222" s="87"/>
    </row>
    <row r="223" ht="30" customHeight="1" spans="1:6">
      <c r="A223" s="87">
        <v>222</v>
      </c>
      <c r="B223" s="88"/>
      <c r="C223" s="88"/>
      <c r="D223" s="89"/>
      <c r="E223" s="90"/>
      <c r="F223" s="87"/>
    </row>
    <row r="224" ht="30" customHeight="1" spans="1:6">
      <c r="A224" s="87">
        <v>223</v>
      </c>
      <c r="B224" s="88"/>
      <c r="C224" s="88"/>
      <c r="D224" s="89"/>
      <c r="E224" s="90"/>
      <c r="F224" s="87"/>
    </row>
    <row r="225" ht="30" customHeight="1" spans="1:6">
      <c r="A225" s="87">
        <v>224</v>
      </c>
      <c r="B225" s="88"/>
      <c r="C225" s="88"/>
      <c r="D225" s="89"/>
      <c r="E225" s="90"/>
      <c r="F225" s="87"/>
    </row>
    <row r="226" ht="30" customHeight="1" spans="1:6">
      <c r="A226" s="87">
        <v>225</v>
      </c>
      <c r="B226" s="88"/>
      <c r="C226" s="88"/>
      <c r="D226" s="89"/>
      <c r="E226" s="90"/>
      <c r="F226" s="87"/>
    </row>
    <row r="227" ht="30" customHeight="1" spans="1:6">
      <c r="A227" s="87">
        <v>226</v>
      </c>
      <c r="B227" s="88"/>
      <c r="C227" s="88"/>
      <c r="D227" s="89"/>
      <c r="E227" s="90"/>
      <c r="F227" s="87"/>
    </row>
    <row r="228" ht="30" customHeight="1" spans="1:6">
      <c r="A228" s="87">
        <v>227</v>
      </c>
      <c r="B228" s="88"/>
      <c r="C228" s="88"/>
      <c r="D228" s="89"/>
      <c r="E228" s="90"/>
      <c r="F228" s="87"/>
    </row>
    <row r="229" ht="30" customHeight="1" spans="1:6">
      <c r="A229" s="87">
        <v>228</v>
      </c>
      <c r="B229" s="88"/>
      <c r="C229" s="88"/>
      <c r="D229" s="89"/>
      <c r="E229" s="90"/>
      <c r="F229" s="87"/>
    </row>
    <row r="230" ht="30" customHeight="1" spans="1:6">
      <c r="A230" s="87">
        <v>229</v>
      </c>
      <c r="B230" s="88"/>
      <c r="C230" s="88"/>
      <c r="D230" s="89"/>
      <c r="E230" s="90"/>
      <c r="F230" s="87"/>
    </row>
    <row r="231" ht="30" customHeight="1" spans="1:6">
      <c r="A231" s="87">
        <v>230</v>
      </c>
      <c r="B231" s="88"/>
      <c r="C231" s="88"/>
      <c r="D231" s="89"/>
      <c r="E231" s="90"/>
      <c r="F231" s="87"/>
    </row>
    <row r="232" ht="30" customHeight="1" spans="1:6">
      <c r="A232" s="87">
        <v>231</v>
      </c>
      <c r="B232" s="88"/>
      <c r="C232" s="88"/>
      <c r="D232" s="89"/>
      <c r="E232" s="90"/>
      <c r="F232" s="87"/>
    </row>
    <row r="233" ht="30" customHeight="1" spans="1:6">
      <c r="A233" s="87">
        <v>232</v>
      </c>
      <c r="B233" s="88"/>
      <c r="C233" s="88"/>
      <c r="D233" s="89"/>
      <c r="E233" s="90"/>
      <c r="F233" s="87"/>
    </row>
    <row r="234" ht="30" customHeight="1" spans="1:6">
      <c r="A234" s="87">
        <v>233</v>
      </c>
      <c r="B234" s="88"/>
      <c r="C234" s="88"/>
      <c r="D234" s="89"/>
      <c r="E234" s="90"/>
      <c r="F234" s="87"/>
    </row>
    <row r="235" ht="30" customHeight="1" spans="1:6">
      <c r="A235" s="87">
        <v>234</v>
      </c>
      <c r="B235" s="88"/>
      <c r="C235" s="88"/>
      <c r="D235" s="89"/>
      <c r="E235" s="90"/>
      <c r="F235" s="87"/>
    </row>
    <row r="236" ht="30" customHeight="1" spans="1:6">
      <c r="A236" s="87">
        <v>235</v>
      </c>
      <c r="B236" s="88"/>
      <c r="C236" s="88"/>
      <c r="D236" s="89"/>
      <c r="E236" s="90"/>
      <c r="F236" s="87"/>
    </row>
    <row r="237" ht="30" customHeight="1" spans="1:6">
      <c r="A237" s="87">
        <v>236</v>
      </c>
      <c r="B237" s="88"/>
      <c r="C237" s="88"/>
      <c r="D237" s="89"/>
      <c r="E237" s="90"/>
      <c r="F237" s="87"/>
    </row>
    <row r="238" ht="30" customHeight="1" spans="1:6">
      <c r="A238" s="87">
        <v>237</v>
      </c>
      <c r="B238" s="88"/>
      <c r="C238" s="88"/>
      <c r="D238" s="89"/>
      <c r="E238" s="90"/>
      <c r="F238" s="87"/>
    </row>
    <row r="239" ht="30" customHeight="1" spans="1:6">
      <c r="A239" s="87">
        <v>238</v>
      </c>
      <c r="B239" s="88"/>
      <c r="C239" s="88"/>
      <c r="D239" s="89"/>
      <c r="E239" s="90"/>
      <c r="F239" s="87"/>
    </row>
    <row r="240" ht="30" customHeight="1" spans="1:6">
      <c r="A240" s="87">
        <v>239</v>
      </c>
      <c r="B240" s="88"/>
      <c r="C240" s="88"/>
      <c r="D240" s="89"/>
      <c r="E240" s="90"/>
      <c r="F240" s="87"/>
    </row>
    <row r="241" ht="30" customHeight="1" spans="1:6">
      <c r="A241" s="87">
        <v>240</v>
      </c>
      <c r="B241" s="88"/>
      <c r="C241" s="88"/>
      <c r="D241" s="89"/>
      <c r="E241" s="90"/>
      <c r="F241" s="87"/>
    </row>
    <row r="242" ht="30" customHeight="1" spans="1:6">
      <c r="A242" s="87">
        <v>241</v>
      </c>
      <c r="B242" s="88"/>
      <c r="C242" s="88"/>
      <c r="D242" s="89"/>
      <c r="E242" s="90"/>
      <c r="F242" s="87"/>
    </row>
    <row r="243" ht="30" customHeight="1" spans="1:6">
      <c r="A243" s="87">
        <v>242</v>
      </c>
      <c r="B243" s="88"/>
      <c r="C243" s="88"/>
      <c r="D243" s="89"/>
      <c r="E243" s="90"/>
      <c r="F243" s="87"/>
    </row>
    <row r="244" ht="30" customHeight="1" spans="1:6">
      <c r="A244" s="87">
        <v>243</v>
      </c>
      <c r="B244" s="88"/>
      <c r="C244" s="88"/>
      <c r="D244" s="89"/>
      <c r="E244" s="90"/>
      <c r="F244" s="87"/>
    </row>
    <row r="245" ht="30" customHeight="1" spans="1:6">
      <c r="A245" s="87">
        <v>244</v>
      </c>
      <c r="B245" s="88"/>
      <c r="C245" s="88"/>
      <c r="D245" s="89"/>
      <c r="E245" s="90"/>
      <c r="F245" s="87"/>
    </row>
    <row r="246" ht="30" customHeight="1" spans="1:6">
      <c r="A246" s="87">
        <v>245</v>
      </c>
      <c r="B246" s="88"/>
      <c r="C246" s="88"/>
      <c r="D246" s="89"/>
      <c r="E246" s="90"/>
      <c r="F246" s="87"/>
    </row>
    <row r="247" ht="30" customHeight="1" spans="1:6">
      <c r="A247" s="87">
        <v>246</v>
      </c>
      <c r="B247" s="88"/>
      <c r="C247" s="88"/>
      <c r="D247" s="89"/>
      <c r="E247" s="90"/>
      <c r="F247" s="87"/>
    </row>
    <row r="248" ht="30" customHeight="1" spans="1:6">
      <c r="A248" s="87">
        <v>247</v>
      </c>
      <c r="B248" s="88"/>
      <c r="C248" s="88"/>
      <c r="D248" s="89"/>
      <c r="E248" s="90"/>
      <c r="F248" s="87"/>
    </row>
    <row r="249" ht="30" customHeight="1" spans="1:6">
      <c r="A249" s="87">
        <v>248</v>
      </c>
      <c r="B249" s="88"/>
      <c r="C249" s="88"/>
      <c r="D249" s="89"/>
      <c r="E249" s="90"/>
      <c r="F249" s="87"/>
    </row>
    <row r="250" ht="30" customHeight="1" spans="1:6">
      <c r="A250" s="87">
        <v>249</v>
      </c>
      <c r="B250" s="88"/>
      <c r="C250" s="88"/>
      <c r="D250" s="89"/>
      <c r="E250" s="90"/>
      <c r="F250" s="87"/>
    </row>
    <row r="251" ht="30" customHeight="1" spans="1:6">
      <c r="A251" s="87">
        <v>250</v>
      </c>
      <c r="B251" s="88"/>
      <c r="C251" s="88"/>
      <c r="D251" s="89"/>
      <c r="E251" s="90"/>
      <c r="F251" s="87"/>
    </row>
    <row r="252" ht="30" customHeight="1" spans="1:6">
      <c r="A252" s="87">
        <v>251</v>
      </c>
      <c r="B252" s="88"/>
      <c r="C252" s="88"/>
      <c r="D252" s="89"/>
      <c r="E252" s="90"/>
      <c r="F252" s="87"/>
    </row>
    <row r="253" ht="30" customHeight="1" spans="1:6">
      <c r="A253" s="87">
        <v>252</v>
      </c>
      <c r="B253" s="88"/>
      <c r="C253" s="88"/>
      <c r="D253" s="89"/>
      <c r="E253" s="90"/>
      <c r="F253" s="87"/>
    </row>
    <row r="254" ht="30" customHeight="1" spans="1:6">
      <c r="A254" s="87">
        <v>253</v>
      </c>
      <c r="B254" s="88"/>
      <c r="C254" s="88"/>
      <c r="D254" s="89"/>
      <c r="E254" s="90"/>
      <c r="F254" s="87"/>
    </row>
    <row r="255" ht="30" customHeight="1" spans="1:6">
      <c r="A255" s="87">
        <v>254</v>
      </c>
      <c r="B255" s="88"/>
      <c r="C255" s="88"/>
      <c r="D255" s="89"/>
      <c r="E255" s="90"/>
      <c r="F255" s="87"/>
    </row>
    <row r="256" ht="30" customHeight="1" spans="1:6">
      <c r="A256" s="87">
        <v>255</v>
      </c>
      <c r="B256" s="88"/>
      <c r="C256" s="88"/>
      <c r="D256" s="89"/>
      <c r="E256" s="90"/>
      <c r="F256" s="87"/>
    </row>
    <row r="257" ht="30" customHeight="1" spans="1:6">
      <c r="A257" s="87">
        <v>256</v>
      </c>
      <c r="B257" s="88"/>
      <c r="C257" s="88"/>
      <c r="D257" s="89"/>
      <c r="E257" s="90"/>
      <c r="F257" s="87"/>
    </row>
    <row r="258" ht="30" customHeight="1" spans="1:6">
      <c r="A258" s="87">
        <v>257</v>
      </c>
      <c r="B258" s="88"/>
      <c r="C258" s="88"/>
      <c r="D258" s="89"/>
      <c r="E258" s="90"/>
      <c r="F258" s="87"/>
    </row>
    <row r="259" ht="30" customHeight="1" spans="1:6">
      <c r="A259" s="87">
        <v>258</v>
      </c>
      <c r="B259" s="88"/>
      <c r="C259" s="88"/>
      <c r="D259" s="89"/>
      <c r="E259" s="90"/>
      <c r="F259" s="87"/>
    </row>
    <row r="260" ht="30" customHeight="1" spans="1:6">
      <c r="A260" s="87">
        <v>259</v>
      </c>
      <c r="B260" s="88"/>
      <c r="C260" s="88"/>
      <c r="D260" s="89"/>
      <c r="E260" s="90"/>
      <c r="F260" s="87"/>
    </row>
    <row r="261" ht="30" customHeight="1" spans="1:6">
      <c r="A261" s="87">
        <v>260</v>
      </c>
      <c r="B261" s="88"/>
      <c r="C261" s="88"/>
      <c r="D261" s="89"/>
      <c r="E261" s="90"/>
      <c r="F261" s="87"/>
    </row>
    <row r="262" ht="30" customHeight="1" spans="1:6">
      <c r="A262" s="87">
        <v>261</v>
      </c>
      <c r="B262" s="88"/>
      <c r="C262" s="88"/>
      <c r="D262" s="89"/>
      <c r="E262" s="90"/>
      <c r="F262" s="87"/>
    </row>
    <row r="263" ht="30" customHeight="1" spans="1:6">
      <c r="A263" s="87">
        <v>262</v>
      </c>
      <c r="B263" s="88"/>
      <c r="C263" s="88"/>
      <c r="D263" s="89"/>
      <c r="E263" s="90"/>
      <c r="F263" s="87"/>
    </row>
    <row r="264" ht="30" customHeight="1" spans="1:6">
      <c r="A264" s="87">
        <v>263</v>
      </c>
      <c r="B264" s="88"/>
      <c r="C264" s="88"/>
      <c r="D264" s="89"/>
      <c r="E264" s="90"/>
      <c r="F264" s="87"/>
    </row>
    <row r="265" ht="30" customHeight="1" spans="1:6">
      <c r="A265" s="87">
        <v>264</v>
      </c>
      <c r="B265" s="88"/>
      <c r="C265" s="88"/>
      <c r="D265" s="89"/>
      <c r="E265" s="90"/>
      <c r="F265" s="87"/>
    </row>
    <row r="266" ht="30" customHeight="1" spans="1:6">
      <c r="A266" s="87">
        <v>265</v>
      </c>
      <c r="B266" s="88"/>
      <c r="C266" s="88"/>
      <c r="D266" s="89"/>
      <c r="E266" s="90"/>
      <c r="F266" s="87"/>
    </row>
    <row r="267" ht="30" customHeight="1" spans="1:6">
      <c r="A267" s="87">
        <v>266</v>
      </c>
      <c r="B267" s="88"/>
      <c r="C267" s="88"/>
      <c r="D267" s="89"/>
      <c r="E267" s="90"/>
      <c r="F267" s="87"/>
    </row>
    <row r="268" ht="30" customHeight="1" spans="1:6">
      <c r="A268" s="87">
        <v>267</v>
      </c>
      <c r="B268" s="88"/>
      <c r="C268" s="88"/>
      <c r="D268" s="89"/>
      <c r="E268" s="90"/>
      <c r="F268" s="87"/>
    </row>
    <row r="269" ht="30" customHeight="1" spans="1:6">
      <c r="A269" s="87">
        <v>268</v>
      </c>
      <c r="B269" s="88"/>
      <c r="C269" s="88"/>
      <c r="D269" s="89"/>
      <c r="E269" s="90"/>
      <c r="F269" s="87"/>
    </row>
    <row r="270" ht="30" customHeight="1" spans="1:6">
      <c r="A270" s="87">
        <v>269</v>
      </c>
      <c r="B270" s="88"/>
      <c r="C270" s="88"/>
      <c r="D270" s="89"/>
      <c r="E270" s="90"/>
      <c r="F270" s="87"/>
    </row>
    <row r="271" ht="30" customHeight="1" spans="1:6">
      <c r="A271" s="87">
        <v>270</v>
      </c>
      <c r="B271" s="88"/>
      <c r="C271" s="88"/>
      <c r="D271" s="89"/>
      <c r="E271" s="90"/>
      <c r="F271" s="87"/>
    </row>
    <row r="272" ht="30" customHeight="1" spans="1:6">
      <c r="A272" s="87">
        <v>271</v>
      </c>
      <c r="B272" s="88"/>
      <c r="C272" s="88"/>
      <c r="D272" s="89"/>
      <c r="E272" s="90"/>
      <c r="F272" s="87"/>
    </row>
    <row r="273" ht="30" customHeight="1" spans="1:6">
      <c r="A273" s="87">
        <v>272</v>
      </c>
      <c r="B273" s="88"/>
      <c r="C273" s="88"/>
      <c r="D273" s="89"/>
      <c r="E273" s="90"/>
      <c r="F273" s="87"/>
    </row>
    <row r="274" ht="30" customHeight="1" spans="1:6">
      <c r="A274" s="87">
        <v>273</v>
      </c>
      <c r="B274" s="88"/>
      <c r="C274" s="88"/>
      <c r="D274" s="89"/>
      <c r="E274" s="90"/>
      <c r="F274" s="87"/>
    </row>
    <row r="275" ht="30" customHeight="1" spans="1:6">
      <c r="A275" s="87">
        <v>274</v>
      </c>
      <c r="B275" s="88"/>
      <c r="C275" s="88"/>
      <c r="D275" s="89"/>
      <c r="E275" s="90"/>
      <c r="F275" s="87"/>
    </row>
    <row r="276" ht="30" customHeight="1" spans="1:6">
      <c r="A276" s="87">
        <v>275</v>
      </c>
      <c r="B276" s="88"/>
      <c r="C276" s="88"/>
      <c r="D276" s="89"/>
      <c r="E276" s="90"/>
      <c r="F276" s="87"/>
    </row>
    <row r="277" ht="30" customHeight="1" spans="1:6">
      <c r="A277" s="87">
        <v>276</v>
      </c>
      <c r="B277" s="88"/>
      <c r="C277" s="88"/>
      <c r="D277" s="89"/>
      <c r="E277" s="90"/>
      <c r="F277" s="87"/>
    </row>
    <row r="278" ht="30" customHeight="1" spans="1:6">
      <c r="A278" s="87">
        <v>277</v>
      </c>
      <c r="B278" s="88"/>
      <c r="C278" s="88"/>
      <c r="D278" s="89"/>
      <c r="E278" s="90"/>
      <c r="F278" s="87"/>
    </row>
    <row r="279" ht="30" customHeight="1" spans="1:6">
      <c r="A279" s="87">
        <v>278</v>
      </c>
      <c r="B279" s="88"/>
      <c r="C279" s="88"/>
      <c r="D279" s="89"/>
      <c r="E279" s="90"/>
      <c r="F279" s="87"/>
    </row>
    <row r="280" ht="30" customHeight="1" spans="1:6">
      <c r="A280" s="87">
        <v>279</v>
      </c>
      <c r="B280" s="88"/>
      <c r="C280" s="88"/>
      <c r="D280" s="89"/>
      <c r="E280" s="90"/>
      <c r="F280" s="87"/>
    </row>
    <row r="281" ht="30" customHeight="1" spans="1:6">
      <c r="A281" s="87">
        <v>280</v>
      </c>
      <c r="B281" s="88"/>
      <c r="C281" s="88"/>
      <c r="D281" s="89"/>
      <c r="E281" s="90"/>
      <c r="F281" s="87"/>
    </row>
    <row r="282" ht="30" customHeight="1" spans="1:6">
      <c r="A282" s="87">
        <v>281</v>
      </c>
      <c r="B282" s="88"/>
      <c r="C282" s="88"/>
      <c r="D282" s="89"/>
      <c r="E282" s="90"/>
      <c r="F282" s="87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82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7.625" style="71" customWidth="1"/>
    <col min="9" max="9" width="16.75" style="71" customWidth="1"/>
    <col min="10" max="16384" width="9" style="71"/>
  </cols>
  <sheetData>
    <row r="1" ht="36.75" customHeight="1" spans="1:9">
      <c r="A1" s="73" t="s">
        <v>180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SUM(D3:D500)</f>
        <v>493</v>
      </c>
      <c r="I2" s="80">
        <f>COUNTIF(分析总表!B4:B189,"龙老板")</f>
        <v>53</v>
      </c>
    </row>
    <row r="3" s="71" customFormat="1" ht="30" customHeight="1" spans="1:6">
      <c r="A3" s="78">
        <v>1</v>
      </c>
      <c r="B3" s="81" t="str" cm="1">
        <f t="array" ref="B3:F12">_xlfn._xlws.SORT(_xlfn._xlws.FILTER(分析总表!C3:G672,分析总表!B3:B672=LEFT(A1,4)))</f>
        <v>毛节瓜</v>
      </c>
      <c r="C3" s="81" t="str">
        <v>斤</v>
      </c>
      <c r="D3" s="82">
        <v>53</v>
      </c>
      <c r="E3" s="83">
        <v>0</v>
      </c>
      <c r="F3" s="78" t="str">
        <v>大正学员五大队</v>
      </c>
    </row>
    <row r="4" s="71" customFormat="1" ht="30" customHeight="1" spans="1:6">
      <c r="A4" s="78">
        <v>2</v>
      </c>
      <c r="B4" s="81" t="str">
        <v>毛节瓜</v>
      </c>
      <c r="C4" s="81" t="str">
        <v>斤</v>
      </c>
      <c r="D4" s="82">
        <v>178</v>
      </c>
      <c r="E4" s="83">
        <v>0</v>
      </c>
      <c r="F4" s="78" t="str">
        <v>大正食堂</v>
      </c>
    </row>
    <row r="5" s="71" customFormat="1" ht="30" customHeight="1" spans="1:6">
      <c r="A5" s="78">
        <v>3</v>
      </c>
      <c r="B5" s="81" t="str">
        <v>沙姜</v>
      </c>
      <c r="C5" s="81" t="str">
        <v>斤</v>
      </c>
      <c r="D5" s="82">
        <v>1</v>
      </c>
      <c r="E5" s="83">
        <v>0</v>
      </c>
      <c r="F5" s="78" t="str">
        <v>象山学员一大队</v>
      </c>
    </row>
    <row r="6" s="71" customFormat="1" ht="30" customHeight="1" spans="1:6">
      <c r="A6" s="78">
        <v>4</v>
      </c>
      <c r="B6" s="81" t="str">
        <v>山东大姜</v>
      </c>
      <c r="C6" s="81" t="str">
        <v>斤</v>
      </c>
      <c r="D6" s="82">
        <v>10</v>
      </c>
      <c r="E6" s="83">
        <v>0</v>
      </c>
      <c r="F6" s="78" t="str">
        <v>奇峰西区食堂一大队</v>
      </c>
    </row>
    <row r="7" s="71" customFormat="1" ht="30" customHeight="1" spans="1:6">
      <c r="A7" s="78">
        <v>5</v>
      </c>
      <c r="B7" s="81" t="str">
        <v>山东大姜</v>
      </c>
      <c r="C7" s="81" t="str">
        <v>斤</v>
      </c>
      <c r="D7" s="82">
        <v>10</v>
      </c>
      <c r="E7" s="83">
        <v>0</v>
      </c>
      <c r="F7" s="78" t="str">
        <v>奇峰西区七大队</v>
      </c>
    </row>
    <row r="8" s="71" customFormat="1" ht="30" customHeight="1" spans="1:6">
      <c r="A8" s="78">
        <v>6</v>
      </c>
      <c r="B8" s="81" t="str">
        <v>山东大姜</v>
      </c>
      <c r="C8" s="81" t="str">
        <v>斤</v>
      </c>
      <c r="D8" s="82">
        <v>5</v>
      </c>
      <c r="E8" s="83">
        <v>0</v>
      </c>
      <c r="F8" s="78" t="str">
        <v>学员七大队（五通驻训）</v>
      </c>
    </row>
    <row r="9" s="71" customFormat="1" ht="30" customHeight="1" spans="1:6">
      <c r="A9" s="78">
        <v>7</v>
      </c>
      <c r="B9" s="81" t="str">
        <v>小芥菜</v>
      </c>
      <c r="C9" s="81" t="str">
        <v>斤</v>
      </c>
      <c r="D9" s="82">
        <v>120</v>
      </c>
      <c r="E9" s="83">
        <v>0</v>
      </c>
      <c r="F9" s="78" t="str">
        <v>秀峰本部</v>
      </c>
    </row>
    <row r="10" s="71" customFormat="1" ht="30" customHeight="1" spans="1:6">
      <c r="A10" s="78">
        <v>8</v>
      </c>
      <c r="B10" s="81" t="str">
        <v>有机花菜</v>
      </c>
      <c r="C10" s="81" t="str">
        <v>斤</v>
      </c>
      <c r="D10" s="82">
        <v>70</v>
      </c>
      <c r="E10" s="83">
        <v>0</v>
      </c>
      <c r="F10" s="78" t="str">
        <v>奇峰东区食堂三大队</v>
      </c>
    </row>
    <row r="11" s="71" customFormat="1" ht="30" customHeight="1" spans="1:6">
      <c r="A11" s="78">
        <v>9</v>
      </c>
      <c r="B11" s="81" t="str">
        <v>有机花菜</v>
      </c>
      <c r="C11" s="81" t="str">
        <v>斤</v>
      </c>
      <c r="D11" s="82">
        <v>16</v>
      </c>
      <c r="E11" s="83">
        <v>0</v>
      </c>
      <c r="F11" s="78" t="str">
        <v>奇峰东区食堂四大队</v>
      </c>
    </row>
    <row r="12" s="71" customFormat="1" ht="30" customHeight="1" spans="1:6">
      <c r="A12" s="78">
        <v>10</v>
      </c>
      <c r="B12" s="81" t="str">
        <v>有机花菜</v>
      </c>
      <c r="C12" s="81" t="str">
        <v>斤</v>
      </c>
      <c r="D12" s="82">
        <v>30</v>
      </c>
      <c r="E12" s="83">
        <v>0</v>
      </c>
      <c r="F12" s="78" t="str">
        <v>机关食堂</v>
      </c>
    </row>
    <row r="13" s="71" customFormat="1" ht="30" customHeight="1" spans="1:6">
      <c r="A13" s="78">
        <v>11</v>
      </c>
      <c r="B13" s="81"/>
      <c r="C13" s="81"/>
      <c r="D13" s="82"/>
      <c r="E13" s="83"/>
      <c r="F13" s="78"/>
    </row>
    <row r="14" s="71" customFormat="1" ht="30" customHeight="1" spans="1:6">
      <c r="A14" s="78">
        <v>12</v>
      </c>
      <c r="B14" s="81"/>
      <c r="C14" s="81"/>
      <c r="D14" s="82"/>
      <c r="E14" s="83"/>
      <c r="F14" s="78"/>
    </row>
    <row r="15" s="71" customFormat="1" ht="30" customHeight="1" spans="1:6">
      <c r="A15" s="78">
        <v>13</v>
      </c>
      <c r="B15" s="81"/>
      <c r="C15" s="81"/>
      <c r="D15" s="82"/>
      <c r="E15" s="83"/>
      <c r="F15" s="78"/>
    </row>
    <row r="16" s="71" customFormat="1" ht="30" customHeight="1" spans="1:6">
      <c r="A16" s="78">
        <v>14</v>
      </c>
      <c r="B16" s="81"/>
      <c r="C16" s="81"/>
      <c r="D16" s="82"/>
      <c r="E16" s="83"/>
      <c r="F16" s="78"/>
    </row>
    <row r="17" s="71" customFormat="1" ht="30" customHeight="1" spans="1:6">
      <c r="A17" s="78">
        <v>15</v>
      </c>
      <c r="B17" s="81"/>
      <c r="C17" s="81"/>
      <c r="D17" s="82"/>
      <c r="E17" s="83"/>
      <c r="F17" s="78"/>
    </row>
    <row r="18" s="71" customFormat="1" ht="30" customHeight="1" spans="1:6">
      <c r="A18" s="78">
        <v>16</v>
      </c>
      <c r="B18" s="81"/>
      <c r="C18" s="81"/>
      <c r="D18" s="82"/>
      <c r="E18" s="83"/>
      <c r="F18" s="78"/>
    </row>
    <row r="19" s="71" customFormat="1" ht="30" customHeight="1" spans="1:6">
      <c r="A19" s="78">
        <v>17</v>
      </c>
      <c r="B19" s="81"/>
      <c r="C19" s="81"/>
      <c r="D19" s="82"/>
      <c r="E19" s="83"/>
      <c r="F19" s="78"/>
    </row>
    <row r="20" s="71" customFormat="1" ht="30" customHeight="1" spans="1:6">
      <c r="A20" s="78">
        <v>18</v>
      </c>
      <c r="B20" s="81"/>
      <c r="C20" s="81"/>
      <c r="D20" s="82"/>
      <c r="E20" s="83"/>
      <c r="F20" s="78"/>
    </row>
    <row r="21" s="71" customFormat="1" ht="30" customHeight="1" spans="1:6">
      <c r="A21" s="78">
        <v>19</v>
      </c>
      <c r="B21" s="81"/>
      <c r="C21" s="81"/>
      <c r="D21" s="82"/>
      <c r="E21" s="83"/>
      <c r="F21" s="78"/>
    </row>
    <row r="22" s="71" customFormat="1" ht="30" customHeight="1" spans="1:6">
      <c r="A22" s="78">
        <v>20</v>
      </c>
      <c r="B22" s="81"/>
      <c r="C22" s="81"/>
      <c r="D22" s="82"/>
      <c r="E22" s="83"/>
      <c r="F22" s="78"/>
    </row>
    <row r="23" s="71" customFormat="1" ht="30" customHeight="1" spans="1:6">
      <c r="A23" s="78">
        <v>21</v>
      </c>
      <c r="B23" s="81"/>
      <c r="C23" s="81"/>
      <c r="D23" s="82"/>
      <c r="E23" s="83"/>
      <c r="F23" s="78"/>
    </row>
    <row r="24" s="71" customFormat="1" ht="30" customHeight="1" spans="1:6">
      <c r="A24" s="78">
        <v>22</v>
      </c>
      <c r="B24" s="81"/>
      <c r="C24" s="81"/>
      <c r="D24" s="82"/>
      <c r="E24" s="83"/>
      <c r="F24" s="78"/>
    </row>
    <row r="25" s="71" customFormat="1" ht="30" customHeight="1" spans="1:6">
      <c r="A25" s="78">
        <v>23</v>
      </c>
      <c r="B25" s="81"/>
      <c r="C25" s="81"/>
      <c r="D25" s="82"/>
      <c r="E25" s="83"/>
      <c r="F25" s="78"/>
    </row>
    <row r="26" s="71" customFormat="1" ht="30" customHeight="1" spans="1:6">
      <c r="A26" s="78">
        <v>24</v>
      </c>
      <c r="B26" s="81"/>
      <c r="C26" s="81"/>
      <c r="D26" s="82"/>
      <c r="E26" s="83"/>
      <c r="F26" s="78"/>
    </row>
    <row r="27" s="71" customFormat="1" ht="30" customHeight="1" spans="1:6">
      <c r="A27" s="78">
        <v>25</v>
      </c>
      <c r="B27" s="81"/>
      <c r="C27" s="81"/>
      <c r="D27" s="82"/>
      <c r="E27" s="83"/>
      <c r="F27" s="78"/>
    </row>
    <row r="28" s="71" customFormat="1" ht="30" customHeight="1" spans="1:6">
      <c r="A28" s="78">
        <v>26</v>
      </c>
      <c r="B28" s="81"/>
      <c r="C28" s="81"/>
      <c r="D28" s="82"/>
      <c r="E28" s="83"/>
      <c r="F28" s="78"/>
    </row>
    <row r="29" s="71" customFormat="1" ht="30" customHeight="1" spans="1:6">
      <c r="A29" s="78">
        <v>27</v>
      </c>
      <c r="B29" s="81"/>
      <c r="C29" s="81"/>
      <c r="D29" s="82"/>
      <c r="E29" s="83"/>
      <c r="F29" s="78"/>
    </row>
    <row r="30" s="71" customFormat="1" ht="30" customHeight="1" spans="1:6">
      <c r="A30" s="78">
        <v>28</v>
      </c>
      <c r="B30" s="81"/>
      <c r="C30" s="81"/>
      <c r="D30" s="82"/>
      <c r="E30" s="83"/>
      <c r="F30" s="78"/>
    </row>
    <row r="31" s="71" customFormat="1" ht="30" customHeight="1" spans="1:6">
      <c r="A31" s="78">
        <v>29</v>
      </c>
      <c r="B31" s="81"/>
      <c r="C31" s="81"/>
      <c r="D31" s="82"/>
      <c r="E31" s="83"/>
      <c r="F31" s="78"/>
    </row>
    <row r="32" s="71" customFormat="1" ht="30" customHeight="1" spans="1:6">
      <c r="A32" s="78">
        <v>30</v>
      </c>
      <c r="B32" s="81"/>
      <c r="C32" s="81"/>
      <c r="D32" s="82"/>
      <c r="E32" s="83"/>
      <c r="F32" s="78"/>
    </row>
    <row r="33" s="71" customFormat="1" ht="30" customHeight="1" spans="1:6">
      <c r="A33" s="78">
        <v>31</v>
      </c>
      <c r="B33" s="81"/>
      <c r="C33" s="81"/>
      <c r="D33" s="82"/>
      <c r="E33" s="83"/>
      <c r="F33" s="78"/>
    </row>
    <row r="34" s="71" customFormat="1" ht="30" customHeight="1" spans="1:6">
      <c r="A34" s="78">
        <v>32</v>
      </c>
      <c r="B34" s="81"/>
      <c r="C34" s="81"/>
      <c r="D34" s="82"/>
      <c r="E34" s="83"/>
      <c r="F34" s="78"/>
    </row>
    <row r="35" s="71" customFormat="1" ht="30" customHeight="1" spans="1:6">
      <c r="A35" s="78">
        <v>33</v>
      </c>
      <c r="B35" s="81"/>
      <c r="C35" s="81"/>
      <c r="D35" s="82"/>
      <c r="E35" s="83"/>
      <c r="F35" s="78"/>
    </row>
    <row r="36" s="71" customFormat="1" ht="30" customHeight="1" spans="1:6">
      <c r="A36" s="78">
        <v>34</v>
      </c>
      <c r="B36" s="81"/>
      <c r="C36" s="81"/>
      <c r="D36" s="82"/>
      <c r="E36" s="83"/>
      <c r="F36" s="78"/>
    </row>
    <row r="37" s="71" customFormat="1" ht="30" customHeight="1" spans="1:6">
      <c r="A37" s="78">
        <v>35</v>
      </c>
      <c r="B37" s="81"/>
      <c r="C37" s="81"/>
      <c r="D37" s="82"/>
      <c r="E37" s="83"/>
      <c r="F37" s="78"/>
    </row>
    <row r="38" s="71" customFormat="1" ht="30" customHeight="1" spans="1:6">
      <c r="A38" s="78">
        <v>36</v>
      </c>
      <c r="B38" s="81"/>
      <c r="C38" s="81"/>
      <c r="D38" s="82"/>
      <c r="E38" s="83"/>
      <c r="F38" s="78"/>
    </row>
    <row r="39" s="71" customFormat="1" ht="30" customHeight="1" spans="1:6">
      <c r="A39" s="78">
        <v>37</v>
      </c>
      <c r="B39" s="81"/>
      <c r="C39" s="81"/>
      <c r="D39" s="82"/>
      <c r="E39" s="83"/>
      <c r="F39" s="78"/>
    </row>
    <row r="40" s="71" customFormat="1" ht="30" customHeight="1" spans="1:6">
      <c r="A40" s="78">
        <v>38</v>
      </c>
      <c r="B40" s="81"/>
      <c r="C40" s="81"/>
      <c r="D40" s="82"/>
      <c r="E40" s="83"/>
      <c r="F40" s="78"/>
    </row>
    <row r="41" s="71" customFormat="1" ht="30" customHeight="1" spans="1:6">
      <c r="A41" s="78">
        <v>39</v>
      </c>
      <c r="B41" s="81"/>
      <c r="C41" s="81"/>
      <c r="D41" s="82"/>
      <c r="E41" s="83"/>
      <c r="F41" s="78"/>
    </row>
    <row r="42" s="71" customFormat="1" ht="30" customHeight="1" spans="1:6">
      <c r="A42" s="78">
        <v>40</v>
      </c>
      <c r="B42" s="81"/>
      <c r="C42" s="81"/>
      <c r="D42" s="82"/>
      <c r="E42" s="83"/>
      <c r="F42" s="78"/>
    </row>
    <row r="43" s="71" customFormat="1" ht="30" customHeight="1" spans="1:6">
      <c r="A43" s="78">
        <v>41</v>
      </c>
      <c r="B43" s="81"/>
      <c r="C43" s="81"/>
      <c r="D43" s="82"/>
      <c r="E43" s="83"/>
      <c r="F43" s="78"/>
    </row>
    <row r="44" s="71" customFormat="1" ht="30" customHeight="1" spans="1:6">
      <c r="A44" s="78">
        <v>42</v>
      </c>
      <c r="B44" s="81"/>
      <c r="C44" s="81"/>
      <c r="D44" s="82"/>
      <c r="E44" s="83"/>
      <c r="F44" s="78"/>
    </row>
    <row r="45" s="71" customFormat="1" ht="30" customHeight="1" spans="1:6">
      <c r="A45" s="78">
        <v>43</v>
      </c>
      <c r="B45" s="81"/>
      <c r="C45" s="81"/>
      <c r="D45" s="82"/>
      <c r="E45" s="83"/>
      <c r="F45" s="78"/>
    </row>
    <row r="46" s="71" customFormat="1" ht="30" customHeight="1" spans="1:6">
      <c r="A46" s="78">
        <v>44</v>
      </c>
      <c r="B46" s="81"/>
      <c r="C46" s="81"/>
      <c r="D46" s="82"/>
      <c r="E46" s="83"/>
      <c r="F46" s="78"/>
    </row>
    <row r="47" s="71" customFormat="1" ht="30" customHeight="1" spans="1:6">
      <c r="A47" s="78">
        <v>45</v>
      </c>
      <c r="B47" s="81"/>
      <c r="C47" s="81"/>
      <c r="D47" s="82"/>
      <c r="E47" s="83"/>
      <c r="F47" s="78"/>
    </row>
    <row r="48" s="71" customFormat="1" ht="30" customHeight="1" spans="1:6">
      <c r="A48" s="78">
        <v>46</v>
      </c>
      <c r="B48" s="81"/>
      <c r="C48" s="81"/>
      <c r="D48" s="82"/>
      <c r="E48" s="83"/>
      <c r="F48" s="78"/>
    </row>
    <row r="49" s="71" customFormat="1" ht="30" customHeight="1" spans="1:6">
      <c r="A49" s="78">
        <v>47</v>
      </c>
      <c r="B49" s="81"/>
      <c r="C49" s="81"/>
      <c r="D49" s="82"/>
      <c r="E49" s="83"/>
      <c r="F49" s="78"/>
    </row>
    <row r="50" s="71" customFormat="1" ht="30" customHeight="1" spans="1:6">
      <c r="A50" s="78">
        <v>48</v>
      </c>
      <c r="B50" s="81"/>
      <c r="C50" s="81"/>
      <c r="D50" s="82"/>
      <c r="E50" s="83"/>
      <c r="F50" s="78"/>
    </row>
    <row r="51" s="71" customFormat="1" ht="30" customHeight="1" spans="1:6">
      <c r="A51" s="78">
        <v>49</v>
      </c>
      <c r="B51" s="81"/>
      <c r="C51" s="81"/>
      <c r="D51" s="82"/>
      <c r="E51" s="83"/>
      <c r="F51" s="78"/>
    </row>
    <row r="52" s="71" customFormat="1" ht="30" customHeight="1" spans="1:6">
      <c r="A52" s="78">
        <v>50</v>
      </c>
      <c r="B52" s="81"/>
      <c r="C52" s="81"/>
      <c r="D52" s="82"/>
      <c r="E52" s="83"/>
      <c r="F52" s="78"/>
    </row>
    <row r="53" s="71" customFormat="1" ht="30" customHeight="1" spans="1:6">
      <c r="A53" s="78">
        <v>51</v>
      </c>
      <c r="B53" s="81"/>
      <c r="C53" s="81"/>
      <c r="D53" s="82"/>
      <c r="E53" s="83"/>
      <c r="F53" s="78"/>
    </row>
    <row r="54" s="71" customFormat="1" ht="30" customHeight="1" spans="1:6">
      <c r="A54" s="78">
        <v>52</v>
      </c>
      <c r="B54" s="81"/>
      <c r="C54" s="81"/>
      <c r="D54" s="82"/>
      <c r="E54" s="83"/>
      <c r="F54" s="78"/>
    </row>
    <row r="55" s="71" customFormat="1" ht="30" customHeight="1" spans="1:6">
      <c r="A55" s="78">
        <v>53</v>
      </c>
      <c r="B55" s="81"/>
      <c r="C55" s="81"/>
      <c r="D55" s="82"/>
      <c r="E55" s="83"/>
      <c r="F55" s="78"/>
    </row>
    <row r="56" s="71" customFormat="1" ht="30" customHeight="1" spans="1:6">
      <c r="A56" s="78">
        <v>54</v>
      </c>
      <c r="B56" s="81"/>
      <c r="C56" s="81"/>
      <c r="D56" s="82"/>
      <c r="E56" s="83"/>
      <c r="F56" s="78"/>
    </row>
    <row r="57" s="71" customFormat="1" ht="30" customHeight="1" spans="1:6">
      <c r="A57" s="78">
        <v>55</v>
      </c>
      <c r="B57" s="81"/>
      <c r="C57" s="81"/>
      <c r="D57" s="82"/>
      <c r="E57" s="83"/>
      <c r="F57" s="78"/>
    </row>
    <row r="58" s="71" customFormat="1" ht="30" customHeight="1" spans="1:6">
      <c r="A58" s="78">
        <v>56</v>
      </c>
      <c r="B58" s="81"/>
      <c r="C58" s="81"/>
      <c r="D58" s="82"/>
      <c r="E58" s="83"/>
      <c r="F58" s="78"/>
    </row>
    <row r="59" s="71" customFormat="1" ht="30" customHeight="1" spans="1:6">
      <c r="A59" s="78">
        <v>57</v>
      </c>
      <c r="B59" s="81"/>
      <c r="C59" s="81"/>
      <c r="D59" s="82"/>
      <c r="E59" s="83"/>
      <c r="F59" s="78"/>
    </row>
    <row r="60" s="71" customFormat="1" ht="30" customHeight="1" spans="1:6">
      <c r="A60" s="78">
        <v>58</v>
      </c>
      <c r="B60" s="81"/>
      <c r="C60" s="81"/>
      <c r="D60" s="82"/>
      <c r="E60" s="83"/>
      <c r="F60" s="78"/>
    </row>
    <row r="61" s="71" customFormat="1" ht="30" customHeight="1" spans="1:6">
      <c r="A61" s="78">
        <v>59</v>
      </c>
      <c r="B61" s="81"/>
      <c r="C61" s="81"/>
      <c r="D61" s="82"/>
      <c r="E61" s="83"/>
      <c r="F61" s="78"/>
    </row>
    <row r="62" s="71" customFormat="1" ht="30" customHeight="1" spans="1:6">
      <c r="A62" s="78">
        <v>60</v>
      </c>
      <c r="B62" s="81"/>
      <c r="C62" s="81"/>
      <c r="D62" s="82"/>
      <c r="E62" s="83"/>
      <c r="F62" s="78"/>
    </row>
    <row r="63" s="71" customFormat="1" ht="30" customHeight="1" spans="1:6">
      <c r="A63" s="78">
        <v>61</v>
      </c>
      <c r="B63" s="81"/>
      <c r="C63" s="81"/>
      <c r="D63" s="82"/>
      <c r="E63" s="83"/>
      <c r="F63" s="78"/>
    </row>
    <row r="64" s="71" customFormat="1" ht="30" customHeight="1" spans="1:6">
      <c r="A64" s="78">
        <v>62</v>
      </c>
      <c r="B64" s="81"/>
      <c r="C64" s="81"/>
      <c r="D64" s="82"/>
      <c r="E64" s="83"/>
      <c r="F64" s="78"/>
    </row>
    <row r="65" s="71" customFormat="1" ht="30" customHeight="1" spans="1:6">
      <c r="A65" s="78">
        <v>63</v>
      </c>
      <c r="B65" s="81"/>
      <c r="C65" s="81"/>
      <c r="D65" s="82"/>
      <c r="E65" s="83"/>
      <c r="F65" s="78"/>
    </row>
    <row r="66" s="71" customFormat="1" ht="30" customHeight="1" spans="1:6">
      <c r="A66" s="78">
        <v>64</v>
      </c>
      <c r="B66" s="81"/>
      <c r="C66" s="81"/>
      <c r="D66" s="82"/>
      <c r="E66" s="83"/>
      <c r="F66" s="78"/>
    </row>
    <row r="67" s="71" customFormat="1" ht="30" customHeight="1" spans="1:6">
      <c r="A67" s="78">
        <v>65</v>
      </c>
      <c r="B67" s="81"/>
      <c r="C67" s="81"/>
      <c r="D67" s="82"/>
      <c r="E67" s="83"/>
      <c r="F67" s="78"/>
    </row>
    <row r="68" s="71" customFormat="1" ht="30" customHeight="1" spans="1:6">
      <c r="A68" s="78">
        <v>66</v>
      </c>
      <c r="B68" s="81"/>
      <c r="C68" s="81"/>
      <c r="D68" s="82"/>
      <c r="E68" s="83"/>
      <c r="F68" s="78"/>
    </row>
    <row r="69" s="71" customFormat="1" ht="30" customHeight="1" spans="1:6">
      <c r="A69" s="78">
        <v>67</v>
      </c>
      <c r="B69" s="81"/>
      <c r="C69" s="81"/>
      <c r="D69" s="82"/>
      <c r="E69" s="83"/>
      <c r="F69" s="78"/>
    </row>
    <row r="70" s="71" customFormat="1" ht="30" customHeight="1" spans="1:6">
      <c r="A70" s="78">
        <v>68</v>
      </c>
      <c r="B70" s="81"/>
      <c r="C70" s="81"/>
      <c r="D70" s="82"/>
      <c r="E70" s="83"/>
      <c r="F70" s="78"/>
    </row>
    <row r="71" s="71" customFormat="1" ht="30" customHeight="1" spans="1:6">
      <c r="A71" s="78">
        <v>69</v>
      </c>
      <c r="B71" s="81"/>
      <c r="C71" s="81"/>
      <c r="D71" s="82"/>
      <c r="E71" s="83"/>
      <c r="F71" s="78"/>
    </row>
    <row r="72" s="71" customFormat="1" ht="30" customHeight="1" spans="1:6">
      <c r="A72" s="78">
        <v>70</v>
      </c>
      <c r="B72" s="81"/>
      <c r="C72" s="81"/>
      <c r="D72" s="82"/>
      <c r="E72" s="83"/>
      <c r="F72" s="78"/>
    </row>
    <row r="73" s="71" customFormat="1" ht="30" customHeight="1" spans="1:6">
      <c r="A73" s="78">
        <v>71</v>
      </c>
      <c r="B73" s="81"/>
      <c r="C73" s="81"/>
      <c r="D73" s="82"/>
      <c r="E73" s="83"/>
      <c r="F73" s="78"/>
    </row>
    <row r="74" s="71" customFormat="1" ht="30" customHeight="1" spans="1:6">
      <c r="A74" s="78">
        <v>72</v>
      </c>
      <c r="B74" s="81"/>
      <c r="C74" s="81"/>
      <c r="D74" s="82"/>
      <c r="E74" s="83"/>
      <c r="F74" s="78"/>
    </row>
    <row r="75" s="71" customFormat="1" ht="30" customHeight="1" spans="1:6">
      <c r="A75" s="78">
        <v>73</v>
      </c>
      <c r="B75" s="81"/>
      <c r="C75" s="81"/>
      <c r="D75" s="82"/>
      <c r="E75" s="83"/>
      <c r="F75" s="78"/>
    </row>
    <row r="76" s="71" customFormat="1" ht="30" customHeight="1" spans="1:6">
      <c r="A76" s="78">
        <v>74</v>
      </c>
      <c r="B76" s="81"/>
      <c r="C76" s="81"/>
      <c r="D76" s="82"/>
      <c r="E76" s="83"/>
      <c r="F76" s="78"/>
    </row>
    <row r="77" s="71" customFormat="1" ht="30" customHeight="1" spans="1:6">
      <c r="A77" s="78">
        <v>75</v>
      </c>
      <c r="B77" s="81"/>
      <c r="C77" s="81"/>
      <c r="D77" s="82"/>
      <c r="E77" s="83"/>
      <c r="F77" s="78"/>
    </row>
    <row r="78" s="71" customFormat="1" ht="30" customHeight="1" spans="1:6">
      <c r="A78" s="78">
        <v>76</v>
      </c>
      <c r="B78" s="81"/>
      <c r="C78" s="81"/>
      <c r="D78" s="82"/>
      <c r="E78" s="83"/>
      <c r="F78" s="78"/>
    </row>
    <row r="79" s="71" customFormat="1" ht="30" customHeight="1" spans="1:6">
      <c r="A79" s="78">
        <v>77</v>
      </c>
      <c r="B79" s="81"/>
      <c r="C79" s="81"/>
      <c r="D79" s="82"/>
      <c r="E79" s="83"/>
      <c r="F79" s="78"/>
    </row>
    <row r="80" s="71" customFormat="1" ht="30" customHeight="1" spans="1:6">
      <c r="A80" s="78">
        <v>78</v>
      </c>
      <c r="B80" s="81"/>
      <c r="C80" s="81"/>
      <c r="D80" s="82"/>
      <c r="E80" s="83"/>
      <c r="F80" s="78"/>
    </row>
    <row r="81" s="71" customFormat="1" ht="30" customHeight="1" spans="1:6">
      <c r="A81" s="78">
        <v>79</v>
      </c>
      <c r="B81" s="81"/>
      <c r="C81" s="81"/>
      <c r="D81" s="82"/>
      <c r="E81" s="83"/>
      <c r="F81" s="78"/>
    </row>
    <row r="82" s="71" customFormat="1" ht="30" customHeight="1" spans="1:6">
      <c r="A82" s="78">
        <v>80</v>
      </c>
      <c r="B82" s="81"/>
      <c r="C82" s="81"/>
      <c r="D82" s="82"/>
      <c r="E82" s="83"/>
      <c r="F82" s="78"/>
    </row>
    <row r="83" s="71" customFormat="1" ht="30" customHeight="1" spans="1:6">
      <c r="A83" s="78">
        <v>81</v>
      </c>
      <c r="B83" s="81"/>
      <c r="C83" s="81"/>
      <c r="D83" s="82"/>
      <c r="E83" s="83"/>
      <c r="F83" s="78"/>
    </row>
    <row r="84" s="71" customFormat="1" ht="30" customHeight="1" spans="1:6">
      <c r="A84" s="78">
        <v>82</v>
      </c>
      <c r="B84" s="81"/>
      <c r="C84" s="81"/>
      <c r="D84" s="82"/>
      <c r="E84" s="83"/>
      <c r="F84" s="78"/>
    </row>
    <row r="85" s="71" customFormat="1" ht="30" customHeight="1" spans="1:6">
      <c r="A85" s="78">
        <v>83</v>
      </c>
      <c r="B85" s="81"/>
      <c r="C85" s="81"/>
      <c r="D85" s="82"/>
      <c r="E85" s="83"/>
      <c r="F85" s="78"/>
    </row>
    <row r="86" s="71" customFormat="1" ht="30" customHeight="1" spans="1:6">
      <c r="A86" s="78">
        <v>84</v>
      </c>
      <c r="B86" s="81"/>
      <c r="C86" s="81"/>
      <c r="D86" s="82"/>
      <c r="E86" s="83"/>
      <c r="F86" s="78"/>
    </row>
    <row r="87" s="71" customFormat="1" ht="30" customHeight="1" spans="1:6">
      <c r="A87" s="78">
        <v>85</v>
      </c>
      <c r="B87" s="81"/>
      <c r="C87" s="81"/>
      <c r="D87" s="82"/>
      <c r="E87" s="83"/>
      <c r="F87" s="78"/>
    </row>
    <row r="88" s="71" customFormat="1" ht="30" customHeight="1" spans="1:6">
      <c r="A88" s="78">
        <v>86</v>
      </c>
      <c r="B88" s="81"/>
      <c r="C88" s="81"/>
      <c r="D88" s="82"/>
      <c r="E88" s="83"/>
      <c r="F88" s="78"/>
    </row>
    <row r="89" s="71" customFormat="1" ht="30" customHeight="1" spans="1:6">
      <c r="A89" s="78">
        <v>87</v>
      </c>
      <c r="B89" s="81"/>
      <c r="C89" s="81"/>
      <c r="D89" s="82"/>
      <c r="E89" s="83"/>
      <c r="F89" s="78"/>
    </row>
    <row r="90" s="71" customFormat="1" ht="30" customHeight="1" spans="1:6">
      <c r="A90" s="78">
        <v>88</v>
      </c>
      <c r="B90" s="81"/>
      <c r="C90" s="81"/>
      <c r="D90" s="82"/>
      <c r="E90" s="83"/>
      <c r="F90" s="78"/>
    </row>
    <row r="91" s="71" customFormat="1" ht="30" customHeight="1" spans="1:6">
      <c r="A91" s="78">
        <v>89</v>
      </c>
      <c r="B91" s="81"/>
      <c r="C91" s="81"/>
      <c r="D91" s="82"/>
      <c r="E91" s="83"/>
      <c r="F91" s="78"/>
    </row>
    <row r="92" s="71" customFormat="1" ht="30" customHeight="1" spans="1:6">
      <c r="A92" s="78">
        <v>90</v>
      </c>
      <c r="B92" s="81"/>
      <c r="C92" s="81"/>
      <c r="D92" s="82"/>
      <c r="E92" s="83"/>
      <c r="F92" s="78"/>
    </row>
    <row r="93" s="71" customFormat="1" ht="30" customHeight="1" spans="1:6">
      <c r="A93" s="78">
        <v>91</v>
      </c>
      <c r="B93" s="81"/>
      <c r="C93" s="81"/>
      <c r="D93" s="82"/>
      <c r="E93" s="83"/>
      <c r="F93" s="78"/>
    </row>
    <row r="94" s="71" customFormat="1" ht="30" customHeight="1" spans="1:6">
      <c r="A94" s="78">
        <v>92</v>
      </c>
      <c r="B94" s="81"/>
      <c r="C94" s="81"/>
      <c r="D94" s="82"/>
      <c r="E94" s="83"/>
      <c r="F94" s="78"/>
    </row>
    <row r="95" s="71" customFormat="1" ht="30" customHeight="1" spans="1:6">
      <c r="A95" s="78">
        <v>93</v>
      </c>
      <c r="B95" s="81"/>
      <c r="C95" s="81"/>
      <c r="D95" s="82"/>
      <c r="E95" s="83"/>
      <c r="F95" s="78"/>
    </row>
    <row r="96" s="71" customFormat="1" ht="30" customHeight="1" spans="1:6">
      <c r="A96" s="78">
        <v>94</v>
      </c>
      <c r="B96" s="81"/>
      <c r="C96" s="81"/>
      <c r="D96" s="82"/>
      <c r="E96" s="83"/>
      <c r="F96" s="78"/>
    </row>
    <row r="97" s="71" customFormat="1" ht="30" customHeight="1" spans="1:6">
      <c r="A97" s="78">
        <v>95</v>
      </c>
      <c r="B97" s="81"/>
      <c r="C97" s="81"/>
      <c r="D97" s="82"/>
      <c r="E97" s="83"/>
      <c r="F97" s="78"/>
    </row>
    <row r="98" s="71" customFormat="1" ht="30" customHeight="1" spans="1:6">
      <c r="A98" s="78">
        <v>96</v>
      </c>
      <c r="B98" s="81"/>
      <c r="C98" s="81"/>
      <c r="D98" s="82"/>
      <c r="E98" s="83"/>
      <c r="F98" s="78"/>
    </row>
    <row r="99" s="71" customFormat="1" ht="30" customHeight="1" spans="1:6">
      <c r="A99" s="78">
        <v>97</v>
      </c>
      <c r="B99" s="81"/>
      <c r="C99" s="81"/>
      <c r="D99" s="82"/>
      <c r="E99" s="83"/>
      <c r="F99" s="78"/>
    </row>
    <row r="100" s="71" customFormat="1" ht="30" customHeight="1" spans="1:6">
      <c r="A100" s="78">
        <v>98</v>
      </c>
      <c r="B100" s="81"/>
      <c r="C100" s="81"/>
      <c r="D100" s="82"/>
      <c r="E100" s="83"/>
      <c r="F100" s="78"/>
    </row>
    <row r="101" s="71" customFormat="1" ht="30" customHeight="1" spans="1:6">
      <c r="A101" s="78">
        <v>99</v>
      </c>
      <c r="B101" s="81"/>
      <c r="C101" s="81"/>
      <c r="D101" s="82"/>
      <c r="E101" s="83"/>
      <c r="F101" s="78"/>
    </row>
    <row r="102" s="71" customFormat="1" ht="30" customHeight="1" spans="1:6">
      <c r="A102" s="78">
        <v>100</v>
      </c>
      <c r="B102" s="81"/>
      <c r="C102" s="81"/>
      <c r="D102" s="82"/>
      <c r="E102" s="83"/>
      <c r="F102" s="78"/>
    </row>
    <row r="103" s="71" customFormat="1" ht="30" customHeight="1" spans="1:6">
      <c r="A103" s="78">
        <v>101</v>
      </c>
      <c r="B103" s="81"/>
      <c r="C103" s="81"/>
      <c r="D103" s="82"/>
      <c r="E103" s="83"/>
      <c r="F103" s="78"/>
    </row>
    <row r="104" s="71" customFormat="1" ht="30" customHeight="1" spans="1:6">
      <c r="A104" s="78">
        <v>102</v>
      </c>
      <c r="B104" s="81"/>
      <c r="C104" s="81"/>
      <c r="D104" s="82"/>
      <c r="E104" s="83"/>
      <c r="F104" s="78"/>
    </row>
    <row r="105" s="71" customFormat="1" ht="30" customHeight="1" spans="1:6">
      <c r="A105" s="78">
        <v>103</v>
      </c>
      <c r="B105" s="81"/>
      <c r="C105" s="81"/>
      <c r="D105" s="82"/>
      <c r="E105" s="83"/>
      <c r="F105" s="78"/>
    </row>
    <row r="106" s="71" customFormat="1" ht="30" customHeight="1" spans="1:6">
      <c r="A106" s="78">
        <v>104</v>
      </c>
      <c r="B106" s="81"/>
      <c r="C106" s="81"/>
      <c r="D106" s="82"/>
      <c r="E106" s="83"/>
      <c r="F106" s="78"/>
    </row>
    <row r="107" s="71" customFormat="1" ht="30" customHeight="1" spans="1:6">
      <c r="A107" s="78">
        <v>105</v>
      </c>
      <c r="B107" s="81"/>
      <c r="C107" s="81"/>
      <c r="D107" s="82"/>
      <c r="E107" s="83"/>
      <c r="F107" s="78"/>
    </row>
    <row r="108" s="71" customFormat="1" ht="30" customHeight="1" spans="1:6">
      <c r="A108" s="78">
        <v>106</v>
      </c>
      <c r="B108" s="81"/>
      <c r="C108" s="81"/>
      <c r="D108" s="82"/>
      <c r="E108" s="83"/>
      <c r="F108" s="78"/>
    </row>
    <row r="109" s="71" customFormat="1" ht="30" customHeight="1" spans="1:6">
      <c r="A109" s="78">
        <v>107</v>
      </c>
      <c r="B109" s="81"/>
      <c r="C109" s="81"/>
      <c r="D109" s="82"/>
      <c r="E109" s="83"/>
      <c r="F109" s="78"/>
    </row>
    <row r="110" s="71" customFormat="1" ht="30" customHeight="1" spans="1:6">
      <c r="A110" s="78">
        <v>108</v>
      </c>
      <c r="B110" s="81"/>
      <c r="C110" s="81"/>
      <c r="D110" s="82"/>
      <c r="E110" s="83"/>
      <c r="F110" s="78"/>
    </row>
    <row r="111" s="71" customFormat="1" ht="30" customHeight="1" spans="1:6">
      <c r="A111" s="78">
        <v>109</v>
      </c>
      <c r="B111" s="81"/>
      <c r="C111" s="81"/>
      <c r="D111" s="82"/>
      <c r="E111" s="83"/>
      <c r="F111" s="78"/>
    </row>
    <row r="112" s="71" customFormat="1" ht="30" customHeight="1" spans="1:6">
      <c r="A112" s="78">
        <v>110</v>
      </c>
      <c r="B112" s="81"/>
      <c r="C112" s="81"/>
      <c r="D112" s="82"/>
      <c r="E112" s="83"/>
      <c r="F112" s="78"/>
    </row>
    <row r="113" s="71" customFormat="1" ht="30" customHeight="1" spans="1:6">
      <c r="A113" s="78">
        <v>111</v>
      </c>
      <c r="B113" s="81"/>
      <c r="C113" s="81"/>
      <c r="D113" s="82"/>
      <c r="E113" s="83"/>
      <c r="F113" s="78"/>
    </row>
    <row r="114" s="71" customFormat="1" ht="30" customHeight="1" spans="1:6">
      <c r="A114" s="78">
        <v>112</v>
      </c>
      <c r="B114" s="81"/>
      <c r="C114" s="81"/>
      <c r="D114" s="82"/>
      <c r="E114" s="83"/>
      <c r="F114" s="78"/>
    </row>
    <row r="115" s="71" customFormat="1" ht="30" customHeight="1" spans="1:6">
      <c r="A115" s="78">
        <v>113</v>
      </c>
      <c r="B115" s="81"/>
      <c r="C115" s="81"/>
      <c r="D115" s="82"/>
      <c r="E115" s="83"/>
      <c r="F115" s="78"/>
    </row>
    <row r="116" s="71" customFormat="1" ht="30" customHeight="1" spans="1:6">
      <c r="A116" s="78">
        <v>114</v>
      </c>
      <c r="B116" s="81"/>
      <c r="C116" s="81"/>
      <c r="D116" s="82"/>
      <c r="E116" s="83"/>
      <c r="F116" s="78"/>
    </row>
    <row r="117" s="71" customFormat="1" ht="30" customHeight="1" spans="1:5">
      <c r="A117" s="78">
        <v>115</v>
      </c>
      <c r="B117" s="81"/>
      <c r="C117" s="81"/>
      <c r="D117" s="82"/>
      <c r="E117" s="83"/>
    </row>
    <row r="118" s="71" customFormat="1" ht="30" customHeight="1" spans="1:6">
      <c r="A118" s="78">
        <v>117</v>
      </c>
      <c r="B118" s="81"/>
      <c r="C118" s="81"/>
      <c r="D118" s="82"/>
      <c r="E118" s="83"/>
      <c r="F118" s="78"/>
    </row>
    <row r="119" s="71" customFormat="1" ht="30" customHeight="1" spans="1:6">
      <c r="A119" s="78">
        <v>118</v>
      </c>
      <c r="B119" s="81"/>
      <c r="C119" s="81"/>
      <c r="D119" s="82"/>
      <c r="E119" s="83"/>
      <c r="F119" s="78"/>
    </row>
    <row r="120" s="71" customFormat="1" ht="30" customHeight="1" spans="1:6">
      <c r="A120" s="78">
        <v>119</v>
      </c>
      <c r="B120" s="81"/>
      <c r="C120" s="81"/>
      <c r="D120" s="82"/>
      <c r="E120" s="83"/>
      <c r="F120" s="78"/>
    </row>
    <row r="121" s="71" customFormat="1" ht="30" customHeight="1" spans="1:6">
      <c r="A121" s="78">
        <v>120</v>
      </c>
      <c r="B121" s="81"/>
      <c r="C121" s="81"/>
      <c r="D121" s="82"/>
      <c r="E121" s="83"/>
      <c r="F121" s="78"/>
    </row>
    <row r="122" s="71" customFormat="1" ht="30" customHeight="1" spans="1:6">
      <c r="A122" s="78">
        <v>121</v>
      </c>
      <c r="B122" s="81"/>
      <c r="C122" s="81"/>
      <c r="D122" s="82"/>
      <c r="E122" s="83"/>
      <c r="F122" s="78"/>
    </row>
    <row r="123" s="71" customFormat="1" ht="30" customHeight="1" spans="1:6">
      <c r="A123" s="78">
        <v>122</v>
      </c>
      <c r="B123" s="81"/>
      <c r="C123" s="81"/>
      <c r="D123" s="82"/>
      <c r="E123" s="83"/>
      <c r="F123" s="78"/>
    </row>
    <row r="124" s="71" customFormat="1" ht="30" customHeight="1" spans="1:6">
      <c r="A124" s="78">
        <v>123</v>
      </c>
      <c r="B124" s="81"/>
      <c r="C124" s="81"/>
      <c r="D124" s="82"/>
      <c r="E124" s="83"/>
      <c r="F124" s="78"/>
    </row>
    <row r="125" s="71" customFormat="1" ht="30" customHeight="1" spans="1:6">
      <c r="A125" s="78">
        <v>124</v>
      </c>
      <c r="B125" s="81"/>
      <c r="C125" s="81"/>
      <c r="D125" s="82"/>
      <c r="E125" s="83"/>
      <c r="F125" s="78"/>
    </row>
    <row r="126" s="71" customFormat="1" ht="30" customHeight="1" spans="1:6">
      <c r="A126" s="78">
        <v>125</v>
      </c>
      <c r="B126" s="81"/>
      <c r="C126" s="81"/>
      <c r="D126" s="82"/>
      <c r="E126" s="83"/>
      <c r="F126" s="78"/>
    </row>
    <row r="127" s="71" customFormat="1" ht="30" customHeight="1" spans="1:6">
      <c r="A127" s="78">
        <v>126</v>
      </c>
      <c r="B127" s="81"/>
      <c r="C127" s="81"/>
      <c r="D127" s="82"/>
      <c r="E127" s="83"/>
      <c r="F127" s="78"/>
    </row>
    <row r="128" s="71" customFormat="1" ht="30" customHeight="1" spans="1:6">
      <c r="A128" s="78">
        <v>127</v>
      </c>
      <c r="B128" s="81"/>
      <c r="C128" s="81"/>
      <c r="D128" s="82"/>
      <c r="E128" s="83"/>
      <c r="F128" s="78"/>
    </row>
    <row r="129" s="71" customFormat="1" ht="30" customHeight="1" spans="1:6">
      <c r="A129" s="78">
        <v>128</v>
      </c>
      <c r="B129" s="81"/>
      <c r="C129" s="81"/>
      <c r="D129" s="82"/>
      <c r="E129" s="83"/>
      <c r="F129" s="78"/>
    </row>
    <row r="130" s="71" customFormat="1" ht="30" customHeight="1" spans="1:6">
      <c r="A130" s="78">
        <v>129</v>
      </c>
      <c r="B130" s="81"/>
      <c r="C130" s="81"/>
      <c r="D130" s="82"/>
      <c r="E130" s="83"/>
      <c r="F130" s="78"/>
    </row>
    <row r="131" s="71" customFormat="1" ht="30" customHeight="1" spans="1:6">
      <c r="A131" s="78">
        <v>130</v>
      </c>
      <c r="B131" s="81"/>
      <c r="C131" s="81"/>
      <c r="D131" s="82"/>
      <c r="E131" s="83"/>
      <c r="F131" s="78"/>
    </row>
    <row r="132" ht="30" customHeight="1" spans="1:6">
      <c r="A132" s="78">
        <v>131</v>
      </c>
      <c r="B132" s="81"/>
      <c r="C132" s="81"/>
      <c r="D132" s="82"/>
      <c r="E132" s="83"/>
      <c r="F132" s="78"/>
    </row>
    <row r="133" ht="30" customHeight="1" spans="1:6">
      <c r="A133" s="78">
        <v>132</v>
      </c>
      <c r="B133" s="81"/>
      <c r="C133" s="81"/>
      <c r="D133" s="82"/>
      <c r="E133" s="83"/>
      <c r="F133" s="78"/>
    </row>
    <row r="134" ht="30" customHeight="1" spans="1:6">
      <c r="A134" s="78">
        <v>133</v>
      </c>
      <c r="B134" s="81"/>
      <c r="C134" s="81"/>
      <c r="D134" s="82"/>
      <c r="E134" s="83"/>
      <c r="F134" s="78"/>
    </row>
    <row r="135" ht="30" customHeight="1" spans="1:6">
      <c r="A135" s="78">
        <v>134</v>
      </c>
      <c r="B135" s="81"/>
      <c r="C135" s="81"/>
      <c r="D135" s="82"/>
      <c r="E135" s="83"/>
      <c r="F135" s="78"/>
    </row>
    <row r="136" ht="30" customHeight="1" spans="1:6">
      <c r="A136" s="78">
        <v>135</v>
      </c>
      <c r="B136" s="81"/>
      <c r="C136" s="81"/>
      <c r="D136" s="82"/>
      <c r="E136" s="83"/>
      <c r="F136" s="78"/>
    </row>
    <row r="137" ht="30" customHeight="1" spans="1:6">
      <c r="A137" s="78">
        <v>136</v>
      </c>
      <c r="B137" s="81"/>
      <c r="C137" s="81"/>
      <c r="D137" s="82"/>
      <c r="E137" s="83"/>
      <c r="F137" s="78"/>
    </row>
    <row r="138" ht="30" customHeight="1" spans="1:6">
      <c r="A138" s="78">
        <v>137</v>
      </c>
      <c r="B138" s="81"/>
      <c r="C138" s="81"/>
      <c r="D138" s="82"/>
      <c r="E138" s="83"/>
      <c r="F138" s="78"/>
    </row>
    <row r="139" ht="30" customHeight="1" spans="1:6">
      <c r="A139" s="78">
        <v>138</v>
      </c>
      <c r="B139" s="81"/>
      <c r="C139" s="81"/>
      <c r="D139" s="82"/>
      <c r="E139" s="83"/>
      <c r="F139" s="78"/>
    </row>
    <row r="140" ht="30" customHeight="1" spans="1:6">
      <c r="A140" s="78">
        <v>139</v>
      </c>
      <c r="B140" s="81"/>
      <c r="C140" s="81"/>
      <c r="D140" s="82"/>
      <c r="E140" s="83"/>
      <c r="F140" s="78"/>
    </row>
    <row r="141" ht="30" customHeight="1" spans="1:6">
      <c r="A141" s="78">
        <v>140</v>
      </c>
      <c r="B141" s="81"/>
      <c r="C141" s="81"/>
      <c r="D141" s="82"/>
      <c r="E141" s="83"/>
      <c r="F141" s="78"/>
    </row>
    <row r="142" ht="30" customHeight="1" spans="1:6">
      <c r="A142" s="78">
        <v>141</v>
      </c>
      <c r="B142" s="81"/>
      <c r="C142" s="81"/>
      <c r="D142" s="82"/>
      <c r="E142" s="83"/>
      <c r="F142" s="78"/>
    </row>
    <row r="143" ht="30" customHeight="1" spans="1:6">
      <c r="A143" s="78">
        <v>142</v>
      </c>
      <c r="B143" s="81"/>
      <c r="C143" s="81"/>
      <c r="D143" s="82"/>
      <c r="E143" s="83"/>
      <c r="F143" s="78"/>
    </row>
    <row r="144" ht="30" customHeight="1" spans="1:6">
      <c r="A144" s="78">
        <v>143</v>
      </c>
      <c r="B144" s="81"/>
      <c r="C144" s="81"/>
      <c r="D144" s="82"/>
      <c r="E144" s="83"/>
      <c r="F144" s="78"/>
    </row>
    <row r="145" ht="30" customHeight="1" spans="1:6">
      <c r="A145" s="78">
        <v>144</v>
      </c>
      <c r="B145" s="81"/>
      <c r="C145" s="81"/>
      <c r="D145" s="82"/>
      <c r="E145" s="83"/>
      <c r="F145" s="78"/>
    </row>
    <row r="146" ht="30" customHeight="1" spans="1:6">
      <c r="A146" s="78">
        <v>145</v>
      </c>
      <c r="B146" s="81"/>
      <c r="C146" s="81"/>
      <c r="D146" s="82"/>
      <c r="E146" s="83"/>
      <c r="F146" s="78"/>
    </row>
    <row r="147" ht="30" customHeight="1" spans="1:6">
      <c r="A147" s="78">
        <v>146</v>
      </c>
      <c r="B147" s="81"/>
      <c r="C147" s="81"/>
      <c r="D147" s="82"/>
      <c r="E147" s="83"/>
      <c r="F147" s="78"/>
    </row>
    <row r="148" ht="30" customHeight="1" spans="1:6">
      <c r="A148" s="78">
        <v>147</v>
      </c>
      <c r="B148" s="81"/>
      <c r="C148" s="81"/>
      <c r="D148" s="82"/>
      <c r="E148" s="83"/>
      <c r="F148" s="78"/>
    </row>
    <row r="149" ht="30" customHeight="1" spans="1:6">
      <c r="A149" s="78">
        <v>148</v>
      </c>
      <c r="B149" s="81"/>
      <c r="C149" s="81"/>
      <c r="D149" s="82"/>
      <c r="E149" s="83"/>
      <c r="F149" s="78"/>
    </row>
    <row r="150" ht="30" customHeight="1" spans="1:6">
      <c r="A150" s="78">
        <v>149</v>
      </c>
      <c r="B150" s="81"/>
      <c r="C150" s="81"/>
      <c r="D150" s="82"/>
      <c r="E150" s="83"/>
      <c r="F150" s="78"/>
    </row>
    <row r="151" ht="30" customHeight="1" spans="1:6">
      <c r="A151" s="78">
        <v>150</v>
      </c>
      <c r="B151" s="81"/>
      <c r="C151" s="81"/>
      <c r="D151" s="82"/>
      <c r="E151" s="83"/>
      <c r="F151" s="78"/>
    </row>
    <row r="152" ht="30" customHeight="1" spans="1:6">
      <c r="A152" s="78">
        <v>151</v>
      </c>
      <c r="B152" s="81"/>
      <c r="C152" s="81"/>
      <c r="D152" s="82"/>
      <c r="E152" s="83"/>
      <c r="F152" s="78"/>
    </row>
    <row r="153" ht="30" customHeight="1" spans="1:6">
      <c r="A153" s="78">
        <v>152</v>
      </c>
      <c r="B153" s="81"/>
      <c r="C153" s="81"/>
      <c r="D153" s="82"/>
      <c r="E153" s="83"/>
      <c r="F153" s="78"/>
    </row>
    <row r="154" ht="30" customHeight="1" spans="1:6">
      <c r="A154" s="78">
        <v>153</v>
      </c>
      <c r="B154" s="81"/>
      <c r="C154" s="81"/>
      <c r="D154" s="82"/>
      <c r="E154" s="83"/>
      <c r="F154" s="78"/>
    </row>
    <row r="155" ht="30" customHeight="1" spans="1:6">
      <c r="A155" s="78">
        <v>154</v>
      </c>
      <c r="B155" s="81"/>
      <c r="C155" s="81"/>
      <c r="D155" s="82"/>
      <c r="E155" s="83"/>
      <c r="F155" s="78"/>
    </row>
    <row r="156" ht="30" customHeight="1" spans="1:6">
      <c r="A156" s="78">
        <v>155</v>
      </c>
      <c r="B156" s="81"/>
      <c r="C156" s="81"/>
      <c r="D156" s="82"/>
      <c r="E156" s="83"/>
      <c r="F156" s="78"/>
    </row>
    <row r="157" ht="30" customHeight="1" spans="1:6">
      <c r="A157" s="78">
        <v>156</v>
      </c>
      <c r="B157" s="81"/>
      <c r="C157" s="81"/>
      <c r="D157" s="82"/>
      <c r="E157" s="83"/>
      <c r="F157" s="78"/>
    </row>
    <row r="158" ht="30" customHeight="1" spans="1:6">
      <c r="A158" s="78">
        <v>157</v>
      </c>
      <c r="B158" s="81"/>
      <c r="C158" s="81"/>
      <c r="D158" s="82"/>
      <c r="E158" s="83"/>
      <c r="F158" s="78"/>
    </row>
    <row r="159" ht="30" customHeight="1" spans="1:6">
      <c r="A159" s="78">
        <v>158</v>
      </c>
      <c r="B159" s="81"/>
      <c r="C159" s="81"/>
      <c r="D159" s="82"/>
      <c r="E159" s="83"/>
      <c r="F159" s="78"/>
    </row>
    <row r="160" ht="30" customHeight="1" spans="1:6">
      <c r="A160" s="78">
        <v>159</v>
      </c>
      <c r="B160" s="81"/>
      <c r="C160" s="81"/>
      <c r="D160" s="82"/>
      <c r="E160" s="83"/>
      <c r="F160" s="78"/>
    </row>
    <row r="161" ht="30" customHeight="1" spans="1:6">
      <c r="A161" s="78">
        <v>160</v>
      </c>
      <c r="B161" s="81"/>
      <c r="C161" s="81"/>
      <c r="D161" s="82"/>
      <c r="E161" s="83"/>
      <c r="F161" s="78"/>
    </row>
    <row r="162" ht="30" customHeight="1" spans="1:6">
      <c r="A162" s="78">
        <v>161</v>
      </c>
      <c r="B162" s="81"/>
      <c r="C162" s="81"/>
      <c r="D162" s="82"/>
      <c r="E162" s="83"/>
      <c r="F162" s="78"/>
    </row>
    <row r="163" ht="30" customHeight="1" spans="1:6">
      <c r="A163" s="78">
        <v>162</v>
      </c>
      <c r="B163" s="81"/>
      <c r="C163" s="81"/>
      <c r="D163" s="82"/>
      <c r="E163" s="83"/>
      <c r="F163" s="78"/>
    </row>
    <row r="164" ht="30" customHeight="1" spans="1:6">
      <c r="A164" s="78">
        <v>163</v>
      </c>
      <c r="B164" s="81"/>
      <c r="C164" s="81"/>
      <c r="D164" s="82"/>
      <c r="E164" s="83"/>
      <c r="F164" s="78"/>
    </row>
    <row r="165" ht="30" customHeight="1" spans="1:6">
      <c r="A165" s="78">
        <v>164</v>
      </c>
      <c r="B165" s="81"/>
      <c r="C165" s="81"/>
      <c r="D165" s="82"/>
      <c r="E165" s="83"/>
      <c r="F165" s="78"/>
    </row>
    <row r="166" ht="30" customHeight="1" spans="1:6">
      <c r="A166" s="78">
        <v>165</v>
      </c>
      <c r="B166" s="81"/>
      <c r="C166" s="81"/>
      <c r="D166" s="82"/>
      <c r="E166" s="83"/>
      <c r="F166" s="78"/>
    </row>
    <row r="167" ht="30" customHeight="1" spans="1:6">
      <c r="A167" s="78">
        <v>166</v>
      </c>
      <c r="B167" s="81"/>
      <c r="C167" s="81"/>
      <c r="D167" s="82"/>
      <c r="E167" s="83"/>
      <c r="F167" s="78"/>
    </row>
    <row r="168" ht="30" customHeight="1" spans="1:6">
      <c r="A168" s="78">
        <v>167</v>
      </c>
      <c r="B168" s="81"/>
      <c r="C168" s="81"/>
      <c r="D168" s="82"/>
      <c r="E168" s="83"/>
      <c r="F168" s="78"/>
    </row>
    <row r="169" ht="30" customHeight="1" spans="1:6">
      <c r="A169" s="78">
        <v>168</v>
      </c>
      <c r="B169" s="81"/>
      <c r="C169" s="81"/>
      <c r="D169" s="82"/>
      <c r="E169" s="83"/>
      <c r="F169" s="78"/>
    </row>
    <row r="170" ht="30" customHeight="1" spans="1:6">
      <c r="A170" s="78">
        <v>169</v>
      </c>
      <c r="B170" s="81"/>
      <c r="C170" s="81"/>
      <c r="D170" s="82"/>
      <c r="E170" s="83"/>
      <c r="F170" s="78"/>
    </row>
    <row r="171" ht="30" customHeight="1" spans="1:6">
      <c r="A171" s="78">
        <v>170</v>
      </c>
      <c r="B171" s="81"/>
      <c r="C171" s="81"/>
      <c r="D171" s="82"/>
      <c r="E171" s="83"/>
      <c r="F171" s="78"/>
    </row>
    <row r="172" ht="30" customHeight="1" spans="1:6">
      <c r="A172" s="78">
        <v>171</v>
      </c>
      <c r="B172" s="81"/>
      <c r="C172" s="81"/>
      <c r="D172" s="82"/>
      <c r="E172" s="83"/>
      <c r="F172" s="78"/>
    </row>
    <row r="173" ht="30" customHeight="1" spans="1:6">
      <c r="A173" s="78">
        <v>172</v>
      </c>
      <c r="B173" s="81"/>
      <c r="C173" s="81"/>
      <c r="D173" s="82"/>
      <c r="E173" s="83"/>
      <c r="F173" s="78"/>
    </row>
    <row r="174" ht="30" customHeight="1" spans="1:6">
      <c r="A174" s="78">
        <v>173</v>
      </c>
      <c r="B174" s="81"/>
      <c r="C174" s="81"/>
      <c r="D174" s="82"/>
      <c r="E174" s="83"/>
      <c r="F174" s="78"/>
    </row>
    <row r="175" ht="30" customHeight="1" spans="1:6">
      <c r="A175" s="78">
        <v>174</v>
      </c>
      <c r="B175" s="81"/>
      <c r="C175" s="81"/>
      <c r="D175" s="82"/>
      <c r="E175" s="83"/>
      <c r="F175" s="78"/>
    </row>
    <row r="176" ht="30" customHeight="1" spans="1:6">
      <c r="A176" s="78">
        <v>175</v>
      </c>
      <c r="B176" s="81"/>
      <c r="C176" s="81"/>
      <c r="D176" s="82"/>
      <c r="E176" s="83"/>
      <c r="F176" s="78"/>
    </row>
    <row r="177" ht="30" customHeight="1" spans="1:6">
      <c r="A177" s="78">
        <v>176</v>
      </c>
      <c r="B177" s="81"/>
      <c r="C177" s="81"/>
      <c r="D177" s="82"/>
      <c r="E177" s="83"/>
      <c r="F177" s="78"/>
    </row>
    <row r="178" ht="30" customHeight="1" spans="1:6">
      <c r="A178" s="78">
        <v>177</v>
      </c>
      <c r="B178" s="81"/>
      <c r="C178" s="81"/>
      <c r="D178" s="82"/>
      <c r="E178" s="83"/>
      <c r="F178" s="78"/>
    </row>
    <row r="179" ht="30" customHeight="1" spans="1:6">
      <c r="A179" s="78">
        <v>178</v>
      </c>
      <c r="B179" s="81"/>
      <c r="C179" s="81"/>
      <c r="D179" s="82"/>
      <c r="E179" s="83"/>
      <c r="F179" s="78"/>
    </row>
    <row r="180" ht="30" customHeight="1" spans="1:6">
      <c r="A180" s="78">
        <v>179</v>
      </c>
      <c r="B180" s="81"/>
      <c r="C180" s="81"/>
      <c r="D180" s="82"/>
      <c r="E180" s="83"/>
      <c r="F180" s="78"/>
    </row>
    <row r="181" ht="30" customHeight="1" spans="1:6">
      <c r="A181" s="78">
        <v>180</v>
      </c>
      <c r="B181" s="81"/>
      <c r="C181" s="81"/>
      <c r="D181" s="82"/>
      <c r="E181" s="83"/>
      <c r="F181" s="78"/>
    </row>
    <row r="182" ht="30" customHeight="1" spans="1:6">
      <c r="A182" s="78">
        <v>181</v>
      </c>
      <c r="B182" s="81"/>
      <c r="C182" s="81"/>
      <c r="D182" s="82"/>
      <c r="E182" s="83"/>
      <c r="F182" s="78"/>
    </row>
    <row r="183" ht="30" customHeight="1" spans="1:6">
      <c r="A183" s="78">
        <v>182</v>
      </c>
      <c r="B183" s="81"/>
      <c r="C183" s="81"/>
      <c r="D183" s="82"/>
      <c r="E183" s="83"/>
      <c r="F183" s="78"/>
    </row>
    <row r="184" ht="30" customHeight="1" spans="1:6">
      <c r="A184" s="78">
        <v>183</v>
      </c>
      <c r="B184" s="81"/>
      <c r="C184" s="81"/>
      <c r="D184" s="82"/>
      <c r="E184" s="83"/>
      <c r="F184" s="78"/>
    </row>
    <row r="185" ht="30" customHeight="1" spans="1:6">
      <c r="A185" s="78">
        <v>184</v>
      </c>
      <c r="B185" s="81"/>
      <c r="C185" s="81"/>
      <c r="D185" s="82"/>
      <c r="E185" s="83"/>
      <c r="F185" s="78"/>
    </row>
    <row r="186" ht="30" customHeight="1" spans="1:6">
      <c r="A186" s="78">
        <v>185</v>
      </c>
      <c r="B186" s="81"/>
      <c r="C186" s="81"/>
      <c r="D186" s="82"/>
      <c r="E186" s="83"/>
      <c r="F186" s="78"/>
    </row>
    <row r="187" ht="30" customHeight="1" spans="1:6">
      <c r="A187" s="78">
        <v>186</v>
      </c>
      <c r="B187" s="81"/>
      <c r="C187" s="81"/>
      <c r="D187" s="82"/>
      <c r="E187" s="83"/>
      <c r="F187" s="78"/>
    </row>
    <row r="188" ht="30" customHeight="1" spans="1:6">
      <c r="A188" s="78">
        <v>187</v>
      </c>
      <c r="B188" s="81"/>
      <c r="C188" s="81"/>
      <c r="D188" s="82"/>
      <c r="E188" s="83"/>
      <c r="F188" s="78"/>
    </row>
    <row r="189" ht="30" customHeight="1" spans="1:6">
      <c r="A189" s="78">
        <v>188</v>
      </c>
      <c r="B189" s="81"/>
      <c r="C189" s="81"/>
      <c r="D189" s="82"/>
      <c r="E189" s="83"/>
      <c r="F189" s="78"/>
    </row>
    <row r="190" ht="30" customHeight="1" spans="1:6">
      <c r="A190" s="78">
        <v>189</v>
      </c>
      <c r="B190" s="81"/>
      <c r="C190" s="81"/>
      <c r="D190" s="82"/>
      <c r="E190" s="83"/>
      <c r="F190" s="78"/>
    </row>
    <row r="191" ht="30" customHeight="1" spans="1:6">
      <c r="A191" s="78">
        <v>190</v>
      </c>
      <c r="B191" s="81"/>
      <c r="C191" s="81"/>
      <c r="D191" s="82"/>
      <c r="E191" s="83"/>
      <c r="F191" s="78"/>
    </row>
    <row r="192" ht="30" customHeight="1" spans="1:6">
      <c r="A192" s="78">
        <v>191</v>
      </c>
      <c r="B192" s="81"/>
      <c r="C192" s="81"/>
      <c r="D192" s="82"/>
      <c r="E192" s="83"/>
      <c r="F192" s="78"/>
    </row>
    <row r="193" ht="30" customHeight="1" spans="1:6">
      <c r="A193" s="78">
        <v>192</v>
      </c>
      <c r="B193" s="81"/>
      <c r="C193" s="81"/>
      <c r="D193" s="82"/>
      <c r="E193" s="83"/>
      <c r="F193" s="78"/>
    </row>
    <row r="194" ht="30" customHeight="1" spans="1:6">
      <c r="A194" s="78">
        <v>193</v>
      </c>
      <c r="B194" s="81"/>
      <c r="C194" s="81"/>
      <c r="D194" s="82"/>
      <c r="E194" s="83"/>
      <c r="F194" s="78"/>
    </row>
    <row r="195" ht="30" customHeight="1" spans="1:6">
      <c r="A195" s="78">
        <v>194</v>
      </c>
      <c r="B195" s="81"/>
      <c r="C195" s="81"/>
      <c r="D195" s="82"/>
      <c r="E195" s="83"/>
      <c r="F195" s="78"/>
    </row>
    <row r="196" ht="30" customHeight="1" spans="1:6">
      <c r="A196" s="78">
        <v>195</v>
      </c>
      <c r="B196" s="81"/>
      <c r="C196" s="81"/>
      <c r="D196" s="82"/>
      <c r="E196" s="83"/>
      <c r="F196" s="78"/>
    </row>
    <row r="197" ht="30" customHeight="1" spans="1:6">
      <c r="A197" s="78">
        <v>196</v>
      </c>
      <c r="B197" s="81"/>
      <c r="C197" s="81"/>
      <c r="D197" s="82"/>
      <c r="E197" s="83"/>
      <c r="F197" s="78"/>
    </row>
    <row r="198" ht="30" customHeight="1" spans="1:6">
      <c r="A198" s="78">
        <v>197</v>
      </c>
      <c r="B198" s="81"/>
      <c r="C198" s="81"/>
      <c r="D198" s="82"/>
      <c r="E198" s="83"/>
      <c r="F198" s="78"/>
    </row>
    <row r="199" ht="30" customHeight="1" spans="1:6">
      <c r="A199" s="78">
        <v>198</v>
      </c>
      <c r="B199" s="81"/>
      <c r="C199" s="81"/>
      <c r="D199" s="82"/>
      <c r="E199" s="83"/>
      <c r="F199" s="78"/>
    </row>
    <row r="200" ht="30" customHeight="1" spans="1:6">
      <c r="A200" s="78">
        <v>199</v>
      </c>
      <c r="B200" s="81"/>
      <c r="C200" s="81"/>
      <c r="D200" s="82"/>
      <c r="E200" s="83"/>
      <c r="F200" s="78"/>
    </row>
    <row r="201" ht="30" customHeight="1" spans="1:6">
      <c r="A201" s="87">
        <v>200</v>
      </c>
      <c r="B201" s="88"/>
      <c r="C201" s="88"/>
      <c r="D201" s="89"/>
      <c r="E201" s="90"/>
      <c r="F201" s="87"/>
    </row>
    <row r="202" ht="30" customHeight="1" spans="1:6">
      <c r="A202" s="87">
        <v>201</v>
      </c>
      <c r="B202" s="88"/>
      <c r="C202" s="88"/>
      <c r="D202" s="89"/>
      <c r="E202" s="90"/>
      <c r="F202" s="87"/>
    </row>
    <row r="203" ht="30" customHeight="1" spans="1:6">
      <c r="A203" s="87">
        <v>202</v>
      </c>
      <c r="B203" s="88"/>
      <c r="C203" s="88"/>
      <c r="D203" s="89"/>
      <c r="E203" s="90"/>
      <c r="F203" s="87"/>
    </row>
    <row r="204" ht="30" customHeight="1" spans="1:6">
      <c r="A204" s="87">
        <v>203</v>
      </c>
      <c r="B204" s="88"/>
      <c r="C204" s="88"/>
      <c r="D204" s="89"/>
      <c r="E204" s="90"/>
      <c r="F204" s="87"/>
    </row>
    <row r="205" ht="30" customHeight="1" spans="1:6">
      <c r="A205" s="87">
        <v>204</v>
      </c>
      <c r="B205" s="88"/>
      <c r="C205" s="88"/>
      <c r="D205" s="89"/>
      <c r="E205" s="90"/>
      <c r="F205" s="87"/>
    </row>
    <row r="206" ht="30" customHeight="1" spans="1:6">
      <c r="A206" s="87">
        <v>205</v>
      </c>
      <c r="B206" s="88"/>
      <c r="C206" s="88"/>
      <c r="D206" s="89"/>
      <c r="E206" s="90"/>
      <c r="F206" s="87"/>
    </row>
    <row r="207" ht="30" customHeight="1" spans="1:6">
      <c r="A207" s="87">
        <v>206</v>
      </c>
      <c r="B207" s="88"/>
      <c r="C207" s="88"/>
      <c r="D207" s="89"/>
      <c r="E207" s="90"/>
      <c r="F207" s="87"/>
    </row>
    <row r="208" ht="30" customHeight="1" spans="1:6">
      <c r="A208" s="87">
        <v>207</v>
      </c>
      <c r="B208" s="88"/>
      <c r="C208" s="88"/>
      <c r="D208" s="89"/>
      <c r="E208" s="90"/>
      <c r="F208" s="87"/>
    </row>
    <row r="209" ht="30" customHeight="1" spans="1:6">
      <c r="A209" s="87">
        <v>208</v>
      </c>
      <c r="B209" s="88"/>
      <c r="C209" s="88"/>
      <c r="D209" s="89"/>
      <c r="E209" s="90"/>
      <c r="F209" s="87"/>
    </row>
    <row r="210" ht="30" customHeight="1" spans="1:6">
      <c r="A210" s="87">
        <v>209</v>
      </c>
      <c r="B210" s="88"/>
      <c r="C210" s="88"/>
      <c r="D210" s="89"/>
      <c r="E210" s="90"/>
      <c r="F210" s="87"/>
    </row>
    <row r="211" ht="30" customHeight="1" spans="1:6">
      <c r="A211" s="87">
        <v>210</v>
      </c>
      <c r="B211" s="88"/>
      <c r="C211" s="88"/>
      <c r="D211" s="89"/>
      <c r="E211" s="90"/>
      <c r="F211" s="87"/>
    </row>
    <row r="212" ht="30" customHeight="1" spans="1:6">
      <c r="A212" s="87">
        <v>211</v>
      </c>
      <c r="B212" s="88"/>
      <c r="C212" s="88"/>
      <c r="D212" s="89"/>
      <c r="E212" s="90"/>
      <c r="F212" s="87"/>
    </row>
    <row r="213" ht="30" customHeight="1" spans="1:6">
      <c r="A213" s="87">
        <v>212</v>
      </c>
      <c r="B213" s="88"/>
      <c r="C213" s="88"/>
      <c r="D213" s="89"/>
      <c r="E213" s="90"/>
      <c r="F213" s="87"/>
    </row>
    <row r="214" ht="30" customHeight="1" spans="1:6">
      <c r="A214" s="87">
        <v>213</v>
      </c>
      <c r="B214" s="88"/>
      <c r="C214" s="88"/>
      <c r="D214" s="89"/>
      <c r="E214" s="90"/>
      <c r="F214" s="87"/>
    </row>
    <row r="215" ht="30" customHeight="1" spans="1:6">
      <c r="A215" s="87">
        <v>214</v>
      </c>
      <c r="B215" s="88"/>
      <c r="C215" s="88"/>
      <c r="D215" s="89"/>
      <c r="E215" s="90"/>
      <c r="F215" s="87"/>
    </row>
    <row r="216" ht="30" customHeight="1" spans="1:6">
      <c r="A216" s="87">
        <v>215</v>
      </c>
      <c r="B216" s="88"/>
      <c r="C216" s="88"/>
      <c r="D216" s="89"/>
      <c r="E216" s="90"/>
      <c r="F216" s="87"/>
    </row>
    <row r="217" ht="30" customHeight="1" spans="1:6">
      <c r="A217" s="87">
        <v>216</v>
      </c>
      <c r="B217" s="88"/>
      <c r="C217" s="88"/>
      <c r="D217" s="89"/>
      <c r="E217" s="90"/>
      <c r="F217" s="87"/>
    </row>
    <row r="218" ht="30" customHeight="1" spans="1:6">
      <c r="A218" s="87">
        <v>217</v>
      </c>
      <c r="B218" s="88"/>
      <c r="C218" s="88"/>
      <c r="D218" s="89"/>
      <c r="E218" s="90"/>
      <c r="F218" s="87"/>
    </row>
    <row r="219" ht="30" customHeight="1" spans="1:6">
      <c r="A219" s="87">
        <v>218</v>
      </c>
      <c r="B219" s="88"/>
      <c r="C219" s="88"/>
      <c r="D219" s="89"/>
      <c r="E219" s="90"/>
      <c r="F219" s="87"/>
    </row>
    <row r="220" ht="30" customHeight="1" spans="1:6">
      <c r="A220" s="87">
        <v>219</v>
      </c>
      <c r="B220" s="88"/>
      <c r="C220" s="88"/>
      <c r="D220" s="89"/>
      <c r="E220" s="90"/>
      <c r="F220" s="87"/>
    </row>
    <row r="221" ht="30" customHeight="1" spans="1:6">
      <c r="A221" s="87">
        <v>220</v>
      </c>
      <c r="B221" s="88"/>
      <c r="C221" s="88"/>
      <c r="D221" s="89"/>
      <c r="E221" s="90"/>
      <c r="F221" s="87"/>
    </row>
    <row r="222" ht="30" customHeight="1" spans="1:6">
      <c r="A222" s="87">
        <v>221</v>
      </c>
      <c r="B222" s="88"/>
      <c r="C222" s="88"/>
      <c r="D222" s="89"/>
      <c r="E222" s="90"/>
      <c r="F222" s="87"/>
    </row>
    <row r="223" ht="30" customHeight="1" spans="1:6">
      <c r="A223" s="87">
        <v>222</v>
      </c>
      <c r="B223" s="88"/>
      <c r="C223" s="88"/>
      <c r="D223" s="89"/>
      <c r="E223" s="90"/>
      <c r="F223" s="87"/>
    </row>
    <row r="224" ht="30" customHeight="1" spans="1:6">
      <c r="A224" s="87">
        <v>223</v>
      </c>
      <c r="B224" s="88"/>
      <c r="C224" s="88"/>
      <c r="D224" s="89"/>
      <c r="E224" s="90"/>
      <c r="F224" s="87"/>
    </row>
    <row r="225" ht="30" customHeight="1" spans="1:6">
      <c r="A225" s="87">
        <v>224</v>
      </c>
      <c r="B225" s="88"/>
      <c r="C225" s="88"/>
      <c r="D225" s="89"/>
      <c r="E225" s="90"/>
      <c r="F225" s="87"/>
    </row>
    <row r="226" ht="30" customHeight="1" spans="1:6">
      <c r="A226" s="87">
        <v>225</v>
      </c>
      <c r="B226" s="88"/>
      <c r="C226" s="88"/>
      <c r="D226" s="89"/>
      <c r="E226" s="90"/>
      <c r="F226" s="87"/>
    </row>
    <row r="227" ht="30" customHeight="1" spans="1:6">
      <c r="A227" s="87">
        <v>226</v>
      </c>
      <c r="B227" s="88"/>
      <c r="C227" s="88"/>
      <c r="D227" s="89"/>
      <c r="E227" s="90"/>
      <c r="F227" s="87"/>
    </row>
    <row r="228" ht="30" customHeight="1" spans="1:6">
      <c r="A228" s="87">
        <v>227</v>
      </c>
      <c r="B228" s="88"/>
      <c r="C228" s="88"/>
      <c r="D228" s="89"/>
      <c r="E228" s="90"/>
      <c r="F228" s="87"/>
    </row>
    <row r="229" ht="30" customHeight="1" spans="1:6">
      <c r="A229" s="87">
        <v>228</v>
      </c>
      <c r="B229" s="88"/>
      <c r="C229" s="88"/>
      <c r="D229" s="89"/>
      <c r="E229" s="90"/>
      <c r="F229" s="87"/>
    </row>
    <row r="230" ht="30" customHeight="1" spans="1:6">
      <c r="A230" s="87">
        <v>229</v>
      </c>
      <c r="B230" s="88"/>
      <c r="C230" s="88"/>
      <c r="D230" s="89"/>
      <c r="E230" s="90"/>
      <c r="F230" s="87"/>
    </row>
    <row r="231" ht="30" customHeight="1" spans="1:6">
      <c r="A231" s="87">
        <v>230</v>
      </c>
      <c r="B231" s="88"/>
      <c r="C231" s="88"/>
      <c r="D231" s="89"/>
      <c r="E231" s="90"/>
      <c r="F231" s="87"/>
    </row>
    <row r="232" ht="30" customHeight="1" spans="1:6">
      <c r="A232" s="87">
        <v>231</v>
      </c>
      <c r="B232" s="88"/>
      <c r="C232" s="88"/>
      <c r="D232" s="89"/>
      <c r="E232" s="90"/>
      <c r="F232" s="87"/>
    </row>
    <row r="233" ht="30" customHeight="1" spans="1:6">
      <c r="A233" s="87">
        <v>232</v>
      </c>
      <c r="B233" s="88"/>
      <c r="C233" s="88"/>
      <c r="D233" s="89"/>
      <c r="E233" s="90"/>
      <c r="F233" s="87"/>
    </row>
    <row r="234" ht="30" customHeight="1" spans="1:6">
      <c r="A234" s="87">
        <v>233</v>
      </c>
      <c r="B234" s="88"/>
      <c r="C234" s="88"/>
      <c r="D234" s="89"/>
      <c r="E234" s="90"/>
      <c r="F234" s="87"/>
    </row>
    <row r="235" ht="30" customHeight="1" spans="1:6">
      <c r="A235" s="87">
        <v>234</v>
      </c>
      <c r="B235" s="88"/>
      <c r="C235" s="88"/>
      <c r="D235" s="89"/>
      <c r="E235" s="90"/>
      <c r="F235" s="87"/>
    </row>
    <row r="236" ht="30" customHeight="1" spans="1:6">
      <c r="A236" s="87">
        <v>235</v>
      </c>
      <c r="B236" s="88"/>
      <c r="C236" s="88"/>
      <c r="D236" s="89"/>
      <c r="E236" s="90"/>
      <c r="F236" s="87"/>
    </row>
    <row r="237" ht="30" customHeight="1" spans="1:6">
      <c r="A237" s="87">
        <v>236</v>
      </c>
      <c r="B237" s="88"/>
      <c r="C237" s="88"/>
      <c r="D237" s="89"/>
      <c r="E237" s="90"/>
      <c r="F237" s="87"/>
    </row>
    <row r="238" ht="30" customHeight="1" spans="1:6">
      <c r="A238" s="87">
        <v>237</v>
      </c>
      <c r="B238" s="88"/>
      <c r="C238" s="88"/>
      <c r="D238" s="89"/>
      <c r="E238" s="90"/>
      <c r="F238" s="87"/>
    </row>
    <row r="239" ht="30" customHeight="1" spans="1:6">
      <c r="A239" s="87">
        <v>238</v>
      </c>
      <c r="B239" s="88"/>
      <c r="C239" s="88"/>
      <c r="D239" s="89"/>
      <c r="E239" s="90"/>
      <c r="F239" s="87"/>
    </row>
    <row r="240" ht="30" customHeight="1" spans="1:6">
      <c r="A240" s="87">
        <v>239</v>
      </c>
      <c r="B240" s="88"/>
      <c r="C240" s="88"/>
      <c r="D240" s="89"/>
      <c r="E240" s="90"/>
      <c r="F240" s="87"/>
    </row>
    <row r="241" ht="30" customHeight="1" spans="1:6">
      <c r="A241" s="87">
        <v>240</v>
      </c>
      <c r="B241" s="88"/>
      <c r="C241" s="88"/>
      <c r="D241" s="89"/>
      <c r="E241" s="90"/>
      <c r="F241" s="87"/>
    </row>
    <row r="242" ht="30" customHeight="1" spans="1:6">
      <c r="A242" s="87">
        <v>241</v>
      </c>
      <c r="B242" s="88"/>
      <c r="C242" s="88"/>
      <c r="D242" s="89"/>
      <c r="E242" s="90"/>
      <c r="F242" s="87"/>
    </row>
    <row r="243" ht="30" customHeight="1" spans="1:6">
      <c r="A243" s="87">
        <v>242</v>
      </c>
      <c r="B243" s="88"/>
      <c r="C243" s="88"/>
      <c r="D243" s="89"/>
      <c r="E243" s="90"/>
      <c r="F243" s="87"/>
    </row>
    <row r="244" ht="30" customHeight="1" spans="1:6">
      <c r="A244" s="87">
        <v>243</v>
      </c>
      <c r="B244" s="88"/>
      <c r="C244" s="88"/>
      <c r="D244" s="89"/>
      <c r="E244" s="90"/>
      <c r="F244" s="87"/>
    </row>
    <row r="245" ht="30" customHeight="1" spans="1:6">
      <c r="A245" s="87">
        <v>244</v>
      </c>
      <c r="B245" s="88"/>
      <c r="C245" s="88"/>
      <c r="D245" s="89"/>
      <c r="E245" s="90"/>
      <c r="F245" s="87"/>
    </row>
    <row r="246" ht="30" customHeight="1" spans="1:6">
      <c r="A246" s="87">
        <v>245</v>
      </c>
      <c r="B246" s="88"/>
      <c r="C246" s="88"/>
      <c r="D246" s="89"/>
      <c r="E246" s="90"/>
      <c r="F246" s="87"/>
    </row>
    <row r="247" ht="30" customHeight="1" spans="1:6">
      <c r="A247" s="87">
        <v>246</v>
      </c>
      <c r="B247" s="88"/>
      <c r="C247" s="88"/>
      <c r="D247" s="89"/>
      <c r="E247" s="90"/>
      <c r="F247" s="87"/>
    </row>
    <row r="248" ht="30" customHeight="1" spans="1:6">
      <c r="A248" s="87">
        <v>247</v>
      </c>
      <c r="B248" s="88"/>
      <c r="C248" s="88"/>
      <c r="D248" s="89"/>
      <c r="E248" s="90"/>
      <c r="F248" s="87"/>
    </row>
    <row r="249" ht="30" customHeight="1" spans="1:6">
      <c r="A249" s="87">
        <v>248</v>
      </c>
      <c r="B249" s="88"/>
      <c r="C249" s="88"/>
      <c r="D249" s="89"/>
      <c r="E249" s="90"/>
      <c r="F249" s="87"/>
    </row>
    <row r="250" ht="30" customHeight="1" spans="1:6">
      <c r="A250" s="87">
        <v>249</v>
      </c>
      <c r="B250" s="88"/>
      <c r="C250" s="88"/>
      <c r="D250" s="89"/>
      <c r="E250" s="90"/>
      <c r="F250" s="87"/>
    </row>
    <row r="251" ht="30" customHeight="1" spans="1:6">
      <c r="A251" s="87">
        <v>250</v>
      </c>
      <c r="B251" s="88"/>
      <c r="C251" s="88"/>
      <c r="D251" s="89"/>
      <c r="E251" s="90"/>
      <c r="F251" s="87"/>
    </row>
    <row r="252" ht="30" customHeight="1" spans="1:6">
      <c r="A252" s="87">
        <v>251</v>
      </c>
      <c r="B252" s="88"/>
      <c r="C252" s="88"/>
      <c r="D252" s="89"/>
      <c r="E252" s="90"/>
      <c r="F252" s="87"/>
    </row>
    <row r="253" ht="30" customHeight="1" spans="1:6">
      <c r="A253" s="87">
        <v>252</v>
      </c>
      <c r="B253" s="88"/>
      <c r="C253" s="88"/>
      <c r="D253" s="89"/>
      <c r="E253" s="90"/>
      <c r="F253" s="87"/>
    </row>
    <row r="254" ht="30" customHeight="1" spans="1:6">
      <c r="A254" s="87">
        <v>253</v>
      </c>
      <c r="B254" s="88"/>
      <c r="C254" s="88"/>
      <c r="D254" s="89"/>
      <c r="E254" s="90"/>
      <c r="F254" s="87"/>
    </row>
    <row r="255" ht="30" customHeight="1" spans="1:6">
      <c r="A255" s="87">
        <v>254</v>
      </c>
      <c r="B255" s="88"/>
      <c r="C255" s="88"/>
      <c r="D255" s="89"/>
      <c r="E255" s="90"/>
      <c r="F255" s="87"/>
    </row>
    <row r="256" ht="30" customHeight="1" spans="1:6">
      <c r="A256" s="87">
        <v>255</v>
      </c>
      <c r="B256" s="88"/>
      <c r="C256" s="88"/>
      <c r="D256" s="89"/>
      <c r="E256" s="90"/>
      <c r="F256" s="87"/>
    </row>
    <row r="257" ht="30" customHeight="1" spans="1:6">
      <c r="A257" s="87">
        <v>256</v>
      </c>
      <c r="B257" s="88"/>
      <c r="C257" s="88"/>
      <c r="D257" s="89"/>
      <c r="E257" s="90"/>
      <c r="F257" s="87"/>
    </row>
    <row r="258" ht="30" customHeight="1" spans="1:6">
      <c r="A258" s="87">
        <v>257</v>
      </c>
      <c r="B258" s="88"/>
      <c r="C258" s="88"/>
      <c r="D258" s="89"/>
      <c r="E258" s="90"/>
      <c r="F258" s="87"/>
    </row>
    <row r="259" ht="30" customHeight="1" spans="1:6">
      <c r="A259" s="87">
        <v>258</v>
      </c>
      <c r="B259" s="88"/>
      <c r="C259" s="88"/>
      <c r="D259" s="89"/>
      <c r="E259" s="90"/>
      <c r="F259" s="87"/>
    </row>
    <row r="260" ht="30" customHeight="1" spans="1:6">
      <c r="A260" s="87">
        <v>259</v>
      </c>
      <c r="B260" s="88"/>
      <c r="C260" s="88"/>
      <c r="D260" s="89"/>
      <c r="E260" s="90"/>
      <c r="F260" s="87"/>
    </row>
    <row r="261" ht="30" customHeight="1" spans="1:6">
      <c r="A261" s="87">
        <v>260</v>
      </c>
      <c r="B261" s="88"/>
      <c r="C261" s="88"/>
      <c r="D261" s="89"/>
      <c r="E261" s="90"/>
      <c r="F261" s="87"/>
    </row>
    <row r="262" ht="30" customHeight="1" spans="1:6">
      <c r="A262" s="87">
        <v>261</v>
      </c>
      <c r="B262" s="88"/>
      <c r="C262" s="88"/>
      <c r="D262" s="89"/>
      <c r="E262" s="90"/>
      <c r="F262" s="87"/>
    </row>
    <row r="263" ht="30" customHeight="1" spans="1:6">
      <c r="A263" s="87">
        <v>262</v>
      </c>
      <c r="B263" s="88"/>
      <c r="C263" s="88"/>
      <c r="D263" s="89"/>
      <c r="E263" s="90"/>
      <c r="F263" s="87"/>
    </row>
    <row r="264" ht="30" customHeight="1" spans="1:6">
      <c r="A264" s="87">
        <v>263</v>
      </c>
      <c r="B264" s="88"/>
      <c r="C264" s="88"/>
      <c r="D264" s="89"/>
      <c r="E264" s="90"/>
      <c r="F264" s="87"/>
    </row>
    <row r="265" ht="30" customHeight="1" spans="1:6">
      <c r="A265" s="87">
        <v>264</v>
      </c>
      <c r="B265" s="88"/>
      <c r="C265" s="88"/>
      <c r="D265" s="89"/>
      <c r="E265" s="90"/>
      <c r="F265" s="87"/>
    </row>
    <row r="266" ht="30" customHeight="1" spans="1:6">
      <c r="A266" s="87">
        <v>265</v>
      </c>
      <c r="B266" s="88"/>
      <c r="C266" s="88"/>
      <c r="D266" s="89"/>
      <c r="E266" s="90"/>
      <c r="F266" s="87"/>
    </row>
    <row r="267" ht="30" customHeight="1" spans="1:6">
      <c r="A267" s="87">
        <v>266</v>
      </c>
      <c r="B267" s="88"/>
      <c r="C267" s="88"/>
      <c r="D267" s="89"/>
      <c r="E267" s="90"/>
      <c r="F267" s="87"/>
    </row>
    <row r="268" ht="30" customHeight="1" spans="1:6">
      <c r="A268" s="87">
        <v>267</v>
      </c>
      <c r="B268" s="88"/>
      <c r="C268" s="88"/>
      <c r="D268" s="89"/>
      <c r="E268" s="90"/>
      <c r="F268" s="87"/>
    </row>
    <row r="269" ht="30" customHeight="1" spans="1:6">
      <c r="A269" s="87">
        <v>268</v>
      </c>
      <c r="B269" s="88"/>
      <c r="C269" s="88"/>
      <c r="D269" s="89"/>
      <c r="E269" s="90"/>
      <c r="F269" s="87"/>
    </row>
    <row r="270" ht="30" customHeight="1" spans="1:6">
      <c r="A270" s="87">
        <v>269</v>
      </c>
      <c r="B270" s="88"/>
      <c r="C270" s="88"/>
      <c r="D270" s="89"/>
      <c r="E270" s="90"/>
      <c r="F270" s="87"/>
    </row>
    <row r="271" ht="30" customHeight="1" spans="1:6">
      <c r="A271" s="87">
        <v>270</v>
      </c>
      <c r="B271" s="88"/>
      <c r="C271" s="88"/>
      <c r="D271" s="89"/>
      <c r="E271" s="90"/>
      <c r="F271" s="87"/>
    </row>
    <row r="272" ht="30" customHeight="1" spans="1:6">
      <c r="A272" s="87">
        <v>271</v>
      </c>
      <c r="B272" s="88"/>
      <c r="C272" s="88"/>
      <c r="D272" s="89"/>
      <c r="E272" s="90"/>
      <c r="F272" s="87"/>
    </row>
    <row r="273" ht="30" customHeight="1" spans="1:6">
      <c r="A273" s="87">
        <v>272</v>
      </c>
      <c r="B273" s="88"/>
      <c r="C273" s="88"/>
      <c r="D273" s="89"/>
      <c r="E273" s="90"/>
      <c r="F273" s="87"/>
    </row>
    <row r="274" ht="30" customHeight="1" spans="1:6">
      <c r="A274" s="87">
        <v>273</v>
      </c>
      <c r="B274" s="88"/>
      <c r="C274" s="88"/>
      <c r="D274" s="89"/>
      <c r="E274" s="90"/>
      <c r="F274" s="87"/>
    </row>
    <row r="275" ht="30" customHeight="1" spans="1:6">
      <c r="A275" s="87">
        <v>274</v>
      </c>
      <c r="B275" s="88"/>
      <c r="C275" s="88"/>
      <c r="D275" s="89"/>
      <c r="E275" s="90"/>
      <c r="F275" s="87"/>
    </row>
    <row r="276" ht="30" customHeight="1" spans="1:6">
      <c r="A276" s="87">
        <v>275</v>
      </c>
      <c r="B276" s="88"/>
      <c r="C276" s="88"/>
      <c r="D276" s="89"/>
      <c r="E276" s="90"/>
      <c r="F276" s="87"/>
    </row>
    <row r="277" ht="30" customHeight="1" spans="1:6">
      <c r="A277" s="87">
        <v>276</v>
      </c>
      <c r="B277" s="88"/>
      <c r="C277" s="88"/>
      <c r="D277" s="89"/>
      <c r="E277" s="90"/>
      <c r="F277" s="87"/>
    </row>
    <row r="278" ht="30" customHeight="1" spans="1:6">
      <c r="A278" s="87">
        <v>277</v>
      </c>
      <c r="B278" s="88"/>
      <c r="C278" s="88"/>
      <c r="D278" s="89"/>
      <c r="E278" s="90"/>
      <c r="F278" s="87"/>
    </row>
    <row r="279" ht="30" customHeight="1" spans="1:6">
      <c r="A279" s="87">
        <v>278</v>
      </c>
      <c r="B279" s="88"/>
      <c r="C279" s="88"/>
      <c r="D279" s="89"/>
      <c r="E279" s="90"/>
      <c r="F279" s="87"/>
    </row>
    <row r="280" ht="30" customHeight="1" spans="1:6">
      <c r="A280" s="87">
        <v>279</v>
      </c>
      <c r="B280" s="88"/>
      <c r="C280" s="88"/>
      <c r="D280" s="89"/>
      <c r="E280" s="90"/>
      <c r="F280" s="87"/>
    </row>
    <row r="281" ht="30" customHeight="1" spans="1:6">
      <c r="A281" s="87">
        <v>280</v>
      </c>
      <c r="B281" s="88"/>
      <c r="C281" s="88"/>
      <c r="D281" s="89"/>
      <c r="E281" s="90"/>
      <c r="F281" s="87"/>
    </row>
    <row r="282" ht="30" customHeight="1" spans="1:6">
      <c r="A282" s="87">
        <v>281</v>
      </c>
      <c r="B282" s="88"/>
      <c r="C282" s="88"/>
      <c r="D282" s="89"/>
      <c r="E282" s="90"/>
      <c r="F282" s="87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0"/>
  <sheetViews>
    <sheetView zoomScale="85" zoomScaleNormal="85"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22.4916666666667" style="71" customWidth="1"/>
    <col min="9" max="9" width="23.8166666666667" style="71" customWidth="1"/>
    <col min="10" max="16384" width="9" style="71"/>
  </cols>
  <sheetData>
    <row r="1" ht="36.75" customHeight="1" spans="1:9">
      <c r="A1" s="73" t="s">
        <v>181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SUM(D3:D60)</f>
        <v>139</v>
      </c>
      <c r="I2" s="80">
        <f>COUNTIF(分析总表!B3:B189,"蒜类")</f>
        <v>7</v>
      </c>
    </row>
    <row r="3" s="71" customFormat="1" ht="30" customHeight="1" spans="1:6">
      <c r="A3" s="78">
        <v>1</v>
      </c>
      <c r="B3" s="81" t="str" cm="1">
        <f t="array" ref="B3:F16">_xlfn._xlws.SORT(_xlfn._xlws.FILTER(分析总表!C3:G672,分析总表!B3:B672=LEFT(A1,2)))</f>
        <v>去皮蒜米</v>
      </c>
      <c r="C3" s="81" t="str">
        <v>斤</v>
      </c>
      <c r="D3" s="82">
        <v>15</v>
      </c>
      <c r="E3" s="83">
        <v>0</v>
      </c>
      <c r="F3" s="78" t="str">
        <v>红岭综合训练场</v>
      </c>
    </row>
    <row r="4" s="71" customFormat="1" ht="30" customHeight="1" spans="1:6">
      <c r="A4" s="78">
        <v>2</v>
      </c>
      <c r="B4" s="81" t="str">
        <v>去皮蒜米</v>
      </c>
      <c r="C4" s="81" t="str">
        <v>斤</v>
      </c>
      <c r="D4" s="82">
        <v>8</v>
      </c>
      <c r="E4" s="83">
        <v>0</v>
      </c>
      <c r="F4" s="78" t="str">
        <v>象山学员六大队</v>
      </c>
    </row>
    <row r="5" s="71" customFormat="1" ht="30" customHeight="1" spans="1:6">
      <c r="A5" s="78">
        <v>3</v>
      </c>
      <c r="B5" s="81" t="str">
        <v>去皮蒜米</v>
      </c>
      <c r="C5" s="81" t="str">
        <v>斤</v>
      </c>
      <c r="D5" s="82">
        <v>7</v>
      </c>
      <c r="E5" s="83">
        <v>0</v>
      </c>
      <c r="F5" s="78" t="str">
        <v>大正学员五大队</v>
      </c>
    </row>
    <row r="6" s="71" customFormat="1" ht="30" customHeight="1" spans="1:6">
      <c r="A6" s="78">
        <v>4</v>
      </c>
      <c r="B6" s="81" t="str">
        <v>去皮蒜米</v>
      </c>
      <c r="C6" s="81" t="str">
        <v>斤</v>
      </c>
      <c r="D6" s="82">
        <v>20</v>
      </c>
      <c r="E6" s="83">
        <v>0</v>
      </c>
      <c r="F6" s="78" t="str">
        <v>大正食堂</v>
      </c>
    </row>
    <row r="7" s="71" customFormat="1" ht="30" customHeight="1" spans="1:6">
      <c r="A7" s="78">
        <v>5</v>
      </c>
      <c r="B7" s="81" t="str">
        <v>去皮蒜米</v>
      </c>
      <c r="C7" s="81" t="str">
        <v>斤</v>
      </c>
      <c r="D7" s="82">
        <v>20</v>
      </c>
      <c r="E7" s="83">
        <v>0</v>
      </c>
      <c r="F7" s="78" t="str">
        <v>奇峰东区食堂三大队</v>
      </c>
    </row>
    <row r="8" s="71" customFormat="1" ht="30" customHeight="1" spans="1:6">
      <c r="A8" s="78">
        <v>6</v>
      </c>
      <c r="B8" s="81" t="str">
        <v>去皮蒜米</v>
      </c>
      <c r="C8" s="81" t="str">
        <v>斤</v>
      </c>
      <c r="D8" s="82">
        <v>5</v>
      </c>
      <c r="E8" s="83">
        <v>0</v>
      </c>
      <c r="F8" s="78" t="str">
        <v>奇峰东区食堂四大队</v>
      </c>
    </row>
    <row r="9" s="71" customFormat="1" ht="30" customHeight="1" spans="1:6">
      <c r="A9" s="78">
        <v>7</v>
      </c>
      <c r="B9" s="81" t="str">
        <v>去皮蒜米</v>
      </c>
      <c r="C9" s="81" t="str">
        <v>斤</v>
      </c>
      <c r="D9" s="82">
        <v>5</v>
      </c>
      <c r="E9" s="83">
        <v>0</v>
      </c>
      <c r="F9" s="78" t="str">
        <v>港澳楼1</v>
      </c>
    </row>
    <row r="10" s="71" customFormat="1" ht="30" customHeight="1" spans="1:6">
      <c r="A10" s="78">
        <v>8</v>
      </c>
      <c r="B10" s="81" t="str">
        <v>去皮蒜米</v>
      </c>
      <c r="C10" s="81" t="str">
        <v>斤</v>
      </c>
      <c r="D10" s="82">
        <v>12</v>
      </c>
      <c r="E10" s="83">
        <v>0</v>
      </c>
      <c r="F10" s="78" t="str">
        <v>奇峰西区食堂一大队</v>
      </c>
    </row>
    <row r="11" s="71" customFormat="1" ht="30" customHeight="1" spans="1:6">
      <c r="A11" s="78">
        <v>9</v>
      </c>
      <c r="B11" s="81" t="str">
        <v>去皮蒜米</v>
      </c>
      <c r="C11" s="81" t="str">
        <v>斤</v>
      </c>
      <c r="D11" s="82">
        <v>10</v>
      </c>
      <c r="E11" s="83">
        <v>0</v>
      </c>
      <c r="F11" s="78" t="str">
        <v>奇峰西区七大队</v>
      </c>
    </row>
    <row r="12" s="71" customFormat="1" ht="30" customHeight="1" spans="1:6">
      <c r="A12" s="78">
        <v>10</v>
      </c>
      <c r="B12" s="81" t="str">
        <v>去皮蒜米</v>
      </c>
      <c r="C12" s="81" t="str">
        <v>斤</v>
      </c>
      <c r="D12" s="82">
        <v>7</v>
      </c>
      <c r="E12" s="83">
        <v>0</v>
      </c>
      <c r="F12" s="78" t="str">
        <v>象山学员一大队</v>
      </c>
    </row>
    <row r="13" s="71" customFormat="1" ht="30" customHeight="1" spans="1:6">
      <c r="A13" s="78">
        <v>11</v>
      </c>
      <c r="B13" s="81" t="str">
        <v>去皮蒜米</v>
      </c>
      <c r="C13" s="81" t="str">
        <v>斤</v>
      </c>
      <c r="D13" s="82">
        <v>12</v>
      </c>
      <c r="E13" s="83">
        <v>0</v>
      </c>
      <c r="F13" s="78" t="str">
        <v>机关食堂</v>
      </c>
    </row>
    <row r="14" s="71" customFormat="1" ht="30" customHeight="1" spans="1:6">
      <c r="A14" s="78">
        <v>12</v>
      </c>
      <c r="B14" s="81" t="str">
        <v>去皮蒜米</v>
      </c>
      <c r="C14" s="81" t="str">
        <v>斤</v>
      </c>
      <c r="D14" s="82">
        <v>5</v>
      </c>
      <c r="E14" s="83">
        <v>0</v>
      </c>
      <c r="F14" s="78" t="str">
        <v>学员七大队（五通驻训）</v>
      </c>
    </row>
    <row r="15" s="71" customFormat="1" ht="30" customHeight="1" spans="1:6">
      <c r="A15" s="78">
        <v>13</v>
      </c>
      <c r="B15" s="81" t="str">
        <v>去皮蒜米</v>
      </c>
      <c r="C15" s="81" t="str">
        <v>斤</v>
      </c>
      <c r="D15" s="82">
        <v>3</v>
      </c>
      <c r="E15" s="83">
        <v>0</v>
      </c>
      <c r="F15" s="78" t="str">
        <v>勤务营食堂</v>
      </c>
    </row>
    <row r="16" s="71" customFormat="1" ht="30" customHeight="1" spans="1:6">
      <c r="A16" s="78">
        <v>14</v>
      </c>
      <c r="B16" s="81" t="str">
        <v>去皮蒜米</v>
      </c>
      <c r="C16" s="81" t="str">
        <v>斤</v>
      </c>
      <c r="D16" s="82">
        <v>10</v>
      </c>
      <c r="E16" s="83">
        <v>0</v>
      </c>
      <c r="F16" s="78" t="str">
        <v>秀峰本部</v>
      </c>
    </row>
    <row r="17" s="71" customFormat="1" ht="30" customHeight="1" spans="1:6">
      <c r="A17" s="78">
        <v>15</v>
      </c>
      <c r="B17" s="81"/>
      <c r="C17" s="81"/>
      <c r="D17" s="82"/>
      <c r="E17" s="83"/>
      <c r="F17" s="78"/>
    </row>
    <row r="18" s="71" customFormat="1" ht="30" customHeight="1" spans="1:6">
      <c r="A18" s="78">
        <v>16</v>
      </c>
      <c r="B18" s="81"/>
      <c r="C18" s="81"/>
      <c r="D18" s="82"/>
      <c r="E18" s="83"/>
      <c r="F18" s="78"/>
    </row>
    <row r="19" s="71" customFormat="1" ht="30" customHeight="1" spans="1:6">
      <c r="A19" s="78">
        <v>17</v>
      </c>
      <c r="B19" s="81"/>
      <c r="C19" s="81"/>
      <c r="D19" s="82"/>
      <c r="E19" s="83"/>
      <c r="F19" s="78"/>
    </row>
    <row r="20" s="71" customFormat="1" ht="30" customHeight="1" spans="1:6">
      <c r="A20" s="78">
        <v>18</v>
      </c>
      <c r="B20" s="81"/>
      <c r="C20" s="81"/>
      <c r="D20" s="82"/>
      <c r="E20" s="83"/>
      <c r="F20" s="78"/>
    </row>
    <row r="21" s="71" customFormat="1" ht="30" customHeight="1" spans="1:6">
      <c r="A21" s="78">
        <v>19</v>
      </c>
      <c r="B21" s="81"/>
      <c r="C21" s="81"/>
      <c r="D21" s="82"/>
      <c r="E21" s="83"/>
      <c r="F21" s="78"/>
    </row>
    <row r="22" s="71" customFormat="1" ht="30" customHeight="1" spans="1:6">
      <c r="A22" s="78">
        <v>20</v>
      </c>
      <c r="B22" s="81"/>
      <c r="C22" s="81"/>
      <c r="D22" s="82"/>
      <c r="E22" s="83"/>
      <c r="F22" s="78"/>
    </row>
    <row r="23" s="71" customFormat="1" ht="30" customHeight="1" spans="1:6">
      <c r="A23" s="78">
        <v>21</v>
      </c>
      <c r="B23" s="81"/>
      <c r="C23" s="81"/>
      <c r="D23" s="82"/>
      <c r="E23" s="83"/>
      <c r="F23" s="78"/>
    </row>
    <row r="24" s="71" customFormat="1" ht="30" customHeight="1" spans="1:6">
      <c r="A24" s="78">
        <v>22</v>
      </c>
      <c r="B24" s="81"/>
      <c r="C24" s="81"/>
      <c r="D24" s="82"/>
      <c r="E24" s="83"/>
      <c r="F24" s="78"/>
    </row>
    <row r="25" s="71" customFormat="1" ht="30" customHeight="1" spans="1:6">
      <c r="A25" s="78">
        <v>23</v>
      </c>
      <c r="B25" s="81"/>
      <c r="C25" s="81"/>
      <c r="D25" s="82"/>
      <c r="E25" s="83"/>
      <c r="F25" s="78"/>
    </row>
    <row r="26" s="71" customFormat="1" ht="30" customHeight="1" spans="1:6">
      <c r="A26" s="78">
        <v>24</v>
      </c>
      <c r="B26" s="81"/>
      <c r="C26" s="81"/>
      <c r="D26" s="82"/>
      <c r="E26" s="83"/>
      <c r="F26" s="78"/>
    </row>
    <row r="27" s="71" customFormat="1" ht="30" customHeight="1" spans="1:6">
      <c r="A27" s="78">
        <v>25</v>
      </c>
      <c r="B27" s="81"/>
      <c r="C27" s="81"/>
      <c r="D27" s="82"/>
      <c r="E27" s="83"/>
      <c r="F27" s="78"/>
    </row>
    <row r="28" s="71" customFormat="1" ht="30" customHeight="1" spans="1:6">
      <c r="A28" s="78">
        <v>26</v>
      </c>
      <c r="B28" s="81"/>
      <c r="C28" s="81"/>
      <c r="D28" s="82"/>
      <c r="E28" s="83"/>
      <c r="F28" s="78"/>
    </row>
    <row r="29" s="71" customFormat="1" ht="30" customHeight="1" spans="1:6">
      <c r="A29" s="78">
        <v>27</v>
      </c>
      <c r="B29" s="81"/>
      <c r="C29" s="81"/>
      <c r="D29" s="82"/>
      <c r="E29" s="83"/>
      <c r="F29" s="78"/>
    </row>
    <row r="30" s="71" customFormat="1" ht="30" customHeight="1" spans="1:6">
      <c r="A30" s="78">
        <v>28</v>
      </c>
      <c r="B30" s="81"/>
      <c r="C30" s="81"/>
      <c r="D30" s="82"/>
      <c r="E30" s="83"/>
      <c r="F30" s="78"/>
    </row>
    <row r="31" s="71" customFormat="1" ht="30" customHeight="1" spans="1:6">
      <c r="A31" s="78">
        <v>29</v>
      </c>
      <c r="B31" s="81"/>
      <c r="C31" s="81"/>
      <c r="D31" s="82"/>
      <c r="E31" s="83"/>
      <c r="F31" s="78"/>
    </row>
    <row r="32" s="71" customFormat="1" ht="30" customHeight="1" spans="1:6">
      <c r="A32" s="78">
        <v>30</v>
      </c>
      <c r="B32" s="81"/>
      <c r="C32" s="81"/>
      <c r="D32" s="82"/>
      <c r="E32" s="83"/>
      <c r="F32" s="78"/>
    </row>
    <row r="33" s="71" customFormat="1" ht="30" customHeight="1" spans="1:6">
      <c r="A33" s="84"/>
      <c r="B33" s="84"/>
      <c r="C33" s="84"/>
      <c r="D33" s="82"/>
      <c r="E33" s="83"/>
      <c r="F33" s="78"/>
    </row>
    <row r="34" ht="18.75" spans="1:6">
      <c r="A34" s="85"/>
      <c r="B34" s="85"/>
      <c r="C34" s="85"/>
      <c r="D34" s="85"/>
      <c r="E34" s="86"/>
      <c r="F34" s="85"/>
    </row>
    <row r="35" ht="18.75" spans="1:6">
      <c r="A35" s="85"/>
      <c r="B35" s="85"/>
      <c r="C35" s="85"/>
      <c r="D35" s="85"/>
      <c r="E35" s="86"/>
      <c r="F35" s="85"/>
    </row>
    <row r="36" ht="18.75" spans="1:6">
      <c r="A36" s="85"/>
      <c r="B36" s="85"/>
      <c r="C36" s="85"/>
      <c r="D36" s="85"/>
      <c r="E36" s="86"/>
      <c r="F36" s="85"/>
    </row>
    <row r="37" ht="18.75" spans="1:6">
      <c r="A37" s="85"/>
      <c r="B37" s="85"/>
      <c r="C37" s="85"/>
      <c r="D37" s="85"/>
      <c r="E37" s="86"/>
      <c r="F37" s="85"/>
    </row>
    <row r="38" ht="18.75" spans="1:6">
      <c r="A38" s="85"/>
      <c r="B38" s="85"/>
      <c r="C38" s="85"/>
      <c r="D38" s="85"/>
      <c r="E38" s="86"/>
      <c r="F38" s="85"/>
    </row>
    <row r="39" ht="18.75" spans="1:6">
      <c r="A39" s="85"/>
      <c r="B39" s="85"/>
      <c r="C39" s="85"/>
      <c r="D39" s="85"/>
      <c r="E39" s="86"/>
      <c r="F39" s="85"/>
    </row>
    <row r="40" ht="18.75" spans="1:6">
      <c r="A40" s="85"/>
      <c r="B40" s="85"/>
      <c r="C40" s="85"/>
      <c r="D40" s="85"/>
      <c r="E40" s="86"/>
      <c r="F40" s="85"/>
    </row>
    <row r="41" ht="18.75" spans="1:6">
      <c r="A41" s="85"/>
      <c r="B41" s="85"/>
      <c r="C41" s="85"/>
      <c r="D41" s="85"/>
      <c r="E41" s="86"/>
      <c r="F41" s="85"/>
    </row>
    <row r="42" ht="18.75" spans="1:6">
      <c r="A42" s="85"/>
      <c r="B42" s="85"/>
      <c r="C42" s="85"/>
      <c r="D42" s="85"/>
      <c r="E42" s="86"/>
      <c r="F42" s="85"/>
    </row>
    <row r="43" ht="18.75" spans="1:6">
      <c r="A43" s="85"/>
      <c r="B43" s="85"/>
      <c r="C43" s="85"/>
      <c r="D43" s="85"/>
      <c r="E43" s="86"/>
      <c r="F43" s="85"/>
    </row>
    <row r="44" ht="18.75" spans="1:6">
      <c r="A44" s="85"/>
      <c r="B44" s="85"/>
      <c r="C44" s="85"/>
      <c r="D44" s="85"/>
      <c r="E44" s="86"/>
      <c r="F44" s="85"/>
    </row>
    <row r="45" ht="18.75" spans="1:6">
      <c r="A45" s="85"/>
      <c r="B45" s="85"/>
      <c r="C45" s="85"/>
      <c r="D45" s="85"/>
      <c r="E45" s="86"/>
      <c r="F45" s="85"/>
    </row>
    <row r="46" ht="18.75" spans="1:6">
      <c r="A46" s="85"/>
      <c r="B46" s="85"/>
      <c r="C46" s="85"/>
      <c r="D46" s="85"/>
      <c r="E46" s="86"/>
      <c r="F46" s="85"/>
    </row>
    <row r="47" ht="18.75" spans="1:6">
      <c r="A47" s="85"/>
      <c r="B47" s="85"/>
      <c r="C47" s="85"/>
      <c r="D47" s="85"/>
      <c r="E47" s="86"/>
      <c r="F47" s="85"/>
    </row>
    <row r="48" ht="18.75" spans="1:6">
      <c r="A48" s="85"/>
      <c r="B48" s="85"/>
      <c r="C48" s="85"/>
      <c r="D48" s="85"/>
      <c r="E48" s="86"/>
      <c r="F48" s="85"/>
    </row>
    <row r="49" ht="18.75" spans="1:6">
      <c r="A49" s="85"/>
      <c r="B49" s="85"/>
      <c r="C49" s="85"/>
      <c r="D49" s="85"/>
      <c r="E49" s="86"/>
      <c r="F49" s="85"/>
    </row>
    <row r="50" ht="18.75" spans="1:6">
      <c r="A50" s="85"/>
      <c r="B50" s="85"/>
      <c r="C50" s="85"/>
      <c r="D50" s="85"/>
      <c r="E50" s="86"/>
      <c r="F50" s="85"/>
    </row>
    <row r="51" ht="18.75" spans="1:6">
      <c r="A51" s="85"/>
      <c r="B51" s="85"/>
      <c r="C51" s="85"/>
      <c r="D51" s="85"/>
      <c r="E51" s="86"/>
      <c r="F51" s="85"/>
    </row>
    <row r="52" ht="18.75" spans="1:6">
      <c r="A52" s="85"/>
      <c r="B52" s="85"/>
      <c r="C52" s="85"/>
      <c r="D52" s="85"/>
      <c r="E52" s="86"/>
      <c r="F52" s="85"/>
    </row>
    <row r="53" ht="18.75" spans="1:6">
      <c r="A53" s="85"/>
      <c r="B53" s="85"/>
      <c r="C53" s="85"/>
      <c r="D53" s="85"/>
      <c r="E53" s="86"/>
      <c r="F53" s="85"/>
    </row>
    <row r="54" ht="18.75" spans="1:6">
      <c r="A54" s="85"/>
      <c r="B54" s="85"/>
      <c r="C54" s="85"/>
      <c r="D54" s="85"/>
      <c r="E54" s="86"/>
      <c r="F54" s="85"/>
    </row>
    <row r="55" ht="18.75" spans="1:6">
      <c r="A55" s="85"/>
      <c r="B55" s="85"/>
      <c r="C55" s="85"/>
      <c r="D55" s="85"/>
      <c r="E55" s="86"/>
      <c r="F55" s="85"/>
    </row>
    <row r="56" ht="18.75" spans="1:6">
      <c r="A56" s="85"/>
      <c r="B56" s="85"/>
      <c r="C56" s="85"/>
      <c r="D56" s="85"/>
      <c r="E56" s="86"/>
      <c r="F56" s="85"/>
    </row>
    <row r="57" ht="18.75" spans="1:6">
      <c r="A57" s="85"/>
      <c r="B57" s="85"/>
      <c r="C57" s="85"/>
      <c r="D57" s="85"/>
      <c r="E57" s="86"/>
      <c r="F57" s="85"/>
    </row>
    <row r="58" ht="18.75" spans="1:6">
      <c r="A58" s="85"/>
      <c r="B58" s="85"/>
      <c r="C58" s="85"/>
      <c r="D58" s="85"/>
      <c r="E58" s="86"/>
      <c r="F58" s="85"/>
    </row>
    <row r="59" ht="18.75" spans="1:6">
      <c r="A59" s="85"/>
      <c r="B59" s="85"/>
      <c r="C59" s="85"/>
      <c r="D59" s="85"/>
      <c r="E59" s="86"/>
      <c r="F59" s="85"/>
    </row>
    <row r="60" ht="18.75" spans="1:6">
      <c r="A60" s="85"/>
      <c r="B60" s="85"/>
      <c r="C60" s="85"/>
      <c r="D60" s="85"/>
      <c r="E60" s="86"/>
      <c r="F60" s="85"/>
    </row>
    <row r="61" ht="18.75" spans="1:6">
      <c r="A61" s="85"/>
      <c r="B61" s="85"/>
      <c r="C61" s="85"/>
      <c r="D61" s="85"/>
      <c r="E61" s="86"/>
      <c r="F61" s="85"/>
    </row>
    <row r="62" ht="18.75" spans="1:6">
      <c r="A62" s="85"/>
      <c r="B62" s="85"/>
      <c r="C62" s="85"/>
      <c r="D62" s="85"/>
      <c r="E62" s="86"/>
      <c r="F62" s="85"/>
    </row>
    <row r="63" ht="18.75" spans="1:6">
      <c r="A63" s="85"/>
      <c r="B63" s="85"/>
      <c r="C63" s="85"/>
      <c r="D63" s="85"/>
      <c r="E63" s="86"/>
      <c r="F63" s="85"/>
    </row>
    <row r="64" ht="18.75" spans="1:6">
      <c r="A64" s="85"/>
      <c r="B64" s="85"/>
      <c r="C64" s="85"/>
      <c r="D64" s="85"/>
      <c r="E64" s="86"/>
      <c r="F64" s="85"/>
    </row>
    <row r="65" ht="18.75" spans="1:6">
      <c r="A65" s="85"/>
      <c r="B65" s="85"/>
      <c r="C65" s="85"/>
      <c r="D65" s="85"/>
      <c r="E65" s="86"/>
      <c r="F65" s="85"/>
    </row>
    <row r="66" ht="18.75" spans="1:6">
      <c r="A66" s="85"/>
      <c r="B66" s="85"/>
      <c r="C66" s="85"/>
      <c r="D66" s="85"/>
      <c r="E66" s="86"/>
      <c r="F66" s="85"/>
    </row>
    <row r="67" ht="18.75" spans="1:6">
      <c r="A67" s="85"/>
      <c r="B67" s="85"/>
      <c r="C67" s="85"/>
      <c r="D67" s="85"/>
      <c r="E67" s="86"/>
      <c r="F67" s="85"/>
    </row>
    <row r="68" ht="18.75" spans="1:6">
      <c r="A68" s="85"/>
      <c r="B68" s="85"/>
      <c r="C68" s="85"/>
      <c r="D68" s="85"/>
      <c r="E68" s="86"/>
      <c r="F68" s="85"/>
    </row>
    <row r="69" ht="18.75" spans="1:6">
      <c r="A69" s="85"/>
      <c r="B69" s="85"/>
      <c r="C69" s="85"/>
      <c r="D69" s="85"/>
      <c r="E69" s="86"/>
      <c r="F69" s="85"/>
    </row>
    <row r="70" ht="18.75" spans="1:6">
      <c r="A70" s="85"/>
      <c r="B70" s="85"/>
      <c r="C70" s="85"/>
      <c r="D70" s="85"/>
      <c r="E70" s="86"/>
      <c r="F70" s="85"/>
    </row>
    <row r="71" ht="18.75" spans="1:6">
      <c r="A71" s="85"/>
      <c r="B71" s="85"/>
      <c r="C71" s="85"/>
      <c r="D71" s="85"/>
      <c r="E71" s="86"/>
      <c r="F71" s="85"/>
    </row>
    <row r="72" ht="18.75" spans="1:6">
      <c r="A72" s="85"/>
      <c r="B72" s="85"/>
      <c r="C72" s="85"/>
      <c r="D72" s="85"/>
      <c r="E72" s="86"/>
      <c r="F72" s="85"/>
    </row>
    <row r="73" ht="18.75" spans="1:6">
      <c r="A73" s="85"/>
      <c r="B73" s="85"/>
      <c r="C73" s="85"/>
      <c r="D73" s="85"/>
      <c r="E73" s="86"/>
      <c r="F73" s="85"/>
    </row>
    <row r="74" ht="18.75" spans="1:6">
      <c r="A74" s="85"/>
      <c r="B74" s="85"/>
      <c r="C74" s="85"/>
      <c r="D74" s="85"/>
      <c r="E74" s="86"/>
      <c r="F74" s="85"/>
    </row>
    <row r="75" ht="18.75" spans="1:6">
      <c r="A75" s="85"/>
      <c r="B75" s="85"/>
      <c r="C75" s="85"/>
      <c r="D75" s="85"/>
      <c r="E75" s="86"/>
      <c r="F75" s="85"/>
    </row>
    <row r="76" ht="18.75" spans="1:6">
      <c r="A76" s="85"/>
      <c r="B76" s="85"/>
      <c r="C76" s="85"/>
      <c r="D76" s="85"/>
      <c r="E76" s="86"/>
      <c r="F76" s="85"/>
    </row>
    <row r="77" ht="18.75" spans="1:6">
      <c r="A77" s="85"/>
      <c r="B77" s="85"/>
      <c r="C77" s="85"/>
      <c r="D77" s="85"/>
      <c r="E77" s="86"/>
      <c r="F77" s="85"/>
    </row>
    <row r="78" ht="18.75" spans="1:6">
      <c r="A78" s="85"/>
      <c r="B78" s="85"/>
      <c r="C78" s="85"/>
      <c r="D78" s="85"/>
      <c r="E78" s="86"/>
      <c r="F78" s="85"/>
    </row>
    <row r="79" ht="18.75" spans="1:6">
      <c r="A79" s="85"/>
      <c r="B79" s="85"/>
      <c r="C79" s="85"/>
      <c r="D79" s="85"/>
      <c r="E79" s="86"/>
      <c r="F79" s="85"/>
    </row>
    <row r="80" ht="18.75" spans="1:6">
      <c r="A80" s="85"/>
      <c r="B80" s="85"/>
      <c r="C80" s="85"/>
      <c r="D80" s="85"/>
      <c r="E80" s="86"/>
      <c r="F80" s="85"/>
    </row>
    <row r="81" ht="18.75" spans="1:6">
      <c r="A81" s="85"/>
      <c r="B81" s="85"/>
      <c r="C81" s="85"/>
      <c r="D81" s="85"/>
      <c r="E81" s="86"/>
      <c r="F81" s="85"/>
    </row>
    <row r="82" ht="18.75" spans="1:6">
      <c r="A82" s="85"/>
      <c r="B82" s="85"/>
      <c r="C82" s="85"/>
      <c r="D82" s="85"/>
      <c r="E82" s="86"/>
      <c r="F82" s="85"/>
    </row>
    <row r="83" ht="18.75" spans="1:6">
      <c r="A83" s="85"/>
      <c r="B83" s="85"/>
      <c r="C83" s="85"/>
      <c r="D83" s="85"/>
      <c r="E83" s="86"/>
      <c r="F83" s="85"/>
    </row>
    <row r="84" ht="18.75" spans="1:6">
      <c r="A84" s="85"/>
      <c r="B84" s="85"/>
      <c r="C84" s="85"/>
      <c r="D84" s="85"/>
      <c r="E84" s="86"/>
      <c r="F84" s="85"/>
    </row>
    <row r="85" ht="18.75" spans="1:6">
      <c r="A85" s="85"/>
      <c r="B85" s="85"/>
      <c r="C85" s="85"/>
      <c r="D85" s="85"/>
      <c r="E85" s="86"/>
      <c r="F85" s="85"/>
    </row>
    <row r="86" ht="18.75" spans="1:6">
      <c r="A86" s="85"/>
      <c r="B86" s="85"/>
      <c r="C86" s="85"/>
      <c r="D86" s="85"/>
      <c r="E86" s="86"/>
      <c r="F86" s="85"/>
    </row>
    <row r="87" ht="18.75" spans="1:6">
      <c r="A87" s="85"/>
      <c r="B87" s="85"/>
      <c r="C87" s="85"/>
      <c r="D87" s="85"/>
      <c r="E87" s="86"/>
      <c r="F87" s="85"/>
    </row>
    <row r="88" ht="18.75" spans="1:6">
      <c r="A88" s="85"/>
      <c r="B88" s="85"/>
      <c r="C88" s="85"/>
      <c r="D88" s="85"/>
      <c r="E88" s="86"/>
      <c r="F88" s="85"/>
    </row>
    <row r="89" ht="18.75" spans="1:6">
      <c r="A89" s="85"/>
      <c r="B89" s="85"/>
      <c r="C89" s="85"/>
      <c r="D89" s="85"/>
      <c r="E89" s="86"/>
      <c r="F89" s="85"/>
    </row>
    <row r="90" ht="18.75" spans="1:6">
      <c r="A90" s="85"/>
      <c r="B90" s="85"/>
      <c r="C90" s="85"/>
      <c r="D90" s="85"/>
      <c r="E90" s="86"/>
      <c r="F90" s="85"/>
    </row>
    <row r="91" ht="18.75" spans="1:6">
      <c r="A91" s="85"/>
      <c r="B91" s="85"/>
      <c r="C91" s="85"/>
      <c r="D91" s="85"/>
      <c r="E91" s="86"/>
      <c r="F91" s="85"/>
    </row>
    <row r="92" ht="18.75" spans="1:6">
      <c r="A92" s="85"/>
      <c r="B92" s="85"/>
      <c r="C92" s="85"/>
      <c r="D92" s="85"/>
      <c r="E92" s="86"/>
      <c r="F92" s="85"/>
    </row>
    <row r="93" ht="18.75" spans="1:6">
      <c r="A93" s="85"/>
      <c r="B93" s="85"/>
      <c r="C93" s="85"/>
      <c r="D93" s="85"/>
      <c r="E93" s="86"/>
      <c r="F93" s="85"/>
    </row>
    <row r="94" ht="18.75" spans="1:6">
      <c r="A94" s="85"/>
      <c r="B94" s="85"/>
      <c r="C94" s="85"/>
      <c r="D94" s="85"/>
      <c r="E94" s="86"/>
      <c r="F94" s="85"/>
    </row>
    <row r="95" ht="18.75" spans="1:6">
      <c r="A95" s="85"/>
      <c r="B95" s="85"/>
      <c r="C95" s="85"/>
      <c r="D95" s="85"/>
      <c r="E95" s="86"/>
      <c r="F95" s="85"/>
    </row>
    <row r="96" ht="18.75" spans="1:6">
      <c r="A96" s="85"/>
      <c r="B96" s="85"/>
      <c r="C96" s="85"/>
      <c r="D96" s="85"/>
      <c r="E96" s="86"/>
      <c r="F96" s="85"/>
    </row>
    <row r="97" ht="18.75" spans="1:6">
      <c r="A97" s="85"/>
      <c r="B97" s="85"/>
      <c r="C97" s="85"/>
      <c r="D97" s="85"/>
      <c r="E97" s="86"/>
      <c r="F97" s="85"/>
    </row>
    <row r="98" ht="18.75" spans="1:6">
      <c r="A98" s="85"/>
      <c r="B98" s="85"/>
      <c r="C98" s="85"/>
      <c r="D98" s="85"/>
      <c r="E98" s="86"/>
      <c r="F98" s="85"/>
    </row>
    <row r="99" ht="18.75" spans="1:6">
      <c r="A99" s="85"/>
      <c r="B99" s="85"/>
      <c r="C99" s="85"/>
      <c r="D99" s="85"/>
      <c r="E99" s="86"/>
      <c r="F99" s="85"/>
    </row>
    <row r="100" ht="18.75" spans="1:6">
      <c r="A100" s="85"/>
      <c r="B100" s="85"/>
      <c r="C100" s="85"/>
      <c r="D100" s="85"/>
      <c r="E100" s="86"/>
      <c r="F100" s="85"/>
    </row>
    <row r="101" ht="18.75" spans="1:6">
      <c r="A101" s="85"/>
      <c r="B101" s="85"/>
      <c r="C101" s="85"/>
      <c r="D101" s="85"/>
      <c r="E101" s="86"/>
      <c r="F101" s="85"/>
    </row>
    <row r="102" ht="18.75" spans="1:6">
      <c r="A102" s="85"/>
      <c r="B102" s="85"/>
      <c r="C102" s="85"/>
      <c r="D102" s="85"/>
      <c r="E102" s="86"/>
      <c r="F102" s="85"/>
    </row>
    <row r="103" ht="18.75" spans="1:6">
      <c r="A103" s="85"/>
      <c r="B103" s="85"/>
      <c r="C103" s="85"/>
      <c r="D103" s="85"/>
      <c r="E103" s="86"/>
      <c r="F103" s="85"/>
    </row>
    <row r="104" ht="18.75" spans="1:6">
      <c r="A104" s="85"/>
      <c r="B104" s="85"/>
      <c r="C104" s="85"/>
      <c r="D104" s="85"/>
      <c r="E104" s="86"/>
      <c r="F104" s="85"/>
    </row>
    <row r="105" ht="18.75" spans="1:6">
      <c r="A105" s="85"/>
      <c r="B105" s="85"/>
      <c r="C105" s="85"/>
      <c r="D105" s="85"/>
      <c r="E105" s="86"/>
      <c r="F105" s="85"/>
    </row>
    <row r="106" ht="18.75" spans="1:6">
      <c r="A106" s="85"/>
      <c r="B106" s="85"/>
      <c r="C106" s="85"/>
      <c r="D106" s="85"/>
      <c r="E106" s="86"/>
      <c r="F106" s="85"/>
    </row>
    <row r="107" ht="18.75" spans="1:6">
      <c r="A107" s="85"/>
      <c r="B107" s="85"/>
      <c r="C107" s="85"/>
      <c r="D107" s="85"/>
      <c r="E107" s="86"/>
      <c r="F107" s="85"/>
    </row>
    <row r="108" ht="18.75" spans="1:6">
      <c r="A108" s="85"/>
      <c r="B108" s="85"/>
      <c r="C108" s="85"/>
      <c r="D108" s="85"/>
      <c r="E108" s="86"/>
      <c r="F108" s="85"/>
    </row>
    <row r="109" ht="18.75" spans="1:6">
      <c r="A109" s="85"/>
      <c r="B109" s="85"/>
      <c r="C109" s="85"/>
      <c r="D109" s="85"/>
      <c r="E109" s="86"/>
      <c r="F109" s="85"/>
    </row>
    <row r="110" ht="18.75" spans="1:6">
      <c r="A110" s="85"/>
      <c r="B110" s="85"/>
      <c r="C110" s="85"/>
      <c r="D110" s="85"/>
      <c r="E110" s="86"/>
      <c r="F110" s="85"/>
    </row>
    <row r="111" ht="18.75" spans="1:6">
      <c r="A111" s="85"/>
      <c r="B111" s="85"/>
      <c r="C111" s="85"/>
      <c r="D111" s="85"/>
      <c r="E111" s="86"/>
      <c r="F111" s="85"/>
    </row>
    <row r="112" ht="18.75" spans="1:6">
      <c r="A112" s="85"/>
      <c r="B112" s="85"/>
      <c r="C112" s="85"/>
      <c r="D112" s="85"/>
      <c r="E112" s="86"/>
      <c r="F112" s="85"/>
    </row>
    <row r="113" ht="18.75" spans="1:6">
      <c r="A113" s="85"/>
      <c r="B113" s="85"/>
      <c r="C113" s="85"/>
      <c r="D113" s="85"/>
      <c r="E113" s="86"/>
      <c r="F113" s="85"/>
    </row>
    <row r="114" ht="18.75" spans="1:6">
      <c r="A114" s="85"/>
      <c r="B114" s="85"/>
      <c r="C114" s="85"/>
      <c r="D114" s="85"/>
      <c r="E114" s="86"/>
      <c r="F114" s="85"/>
    </row>
    <row r="115" ht="18.75" spans="1:6">
      <c r="A115" s="85"/>
      <c r="B115" s="85"/>
      <c r="C115" s="85"/>
      <c r="D115" s="85"/>
      <c r="E115" s="86"/>
      <c r="F115" s="85"/>
    </row>
    <row r="116" ht="18.75" spans="1:6">
      <c r="A116" s="85"/>
      <c r="B116" s="85"/>
      <c r="C116" s="85"/>
      <c r="D116" s="85"/>
      <c r="E116" s="86"/>
      <c r="F116" s="85"/>
    </row>
    <row r="117" ht="18.75" spans="1:6">
      <c r="A117" s="85"/>
      <c r="B117" s="85"/>
      <c r="C117" s="85"/>
      <c r="D117" s="85"/>
      <c r="E117" s="86"/>
      <c r="F117" s="85"/>
    </row>
    <row r="118" ht="18.75" spans="1:6">
      <c r="A118" s="85"/>
      <c r="B118" s="85"/>
      <c r="C118" s="85"/>
      <c r="D118" s="85"/>
      <c r="E118" s="86"/>
      <c r="F118" s="85"/>
    </row>
    <row r="119" ht="18.75" spans="1:6">
      <c r="A119" s="85"/>
      <c r="B119" s="85"/>
      <c r="C119" s="85"/>
      <c r="D119" s="85"/>
      <c r="E119" s="86"/>
      <c r="F119" s="85"/>
    </row>
    <row r="120" ht="18.75" spans="1:6">
      <c r="A120" s="85"/>
      <c r="B120" s="85"/>
      <c r="C120" s="85"/>
      <c r="D120" s="85"/>
      <c r="E120" s="86"/>
      <c r="F120" s="85"/>
    </row>
    <row r="121" ht="18.75" spans="1:6">
      <c r="A121" s="85"/>
      <c r="B121" s="85"/>
      <c r="C121" s="85"/>
      <c r="D121" s="85"/>
      <c r="E121" s="86"/>
      <c r="F121" s="85"/>
    </row>
    <row r="122" ht="18.75" spans="1:6">
      <c r="A122" s="85"/>
      <c r="B122" s="85"/>
      <c r="C122" s="85"/>
      <c r="D122" s="85"/>
      <c r="E122" s="86"/>
      <c r="F122" s="85"/>
    </row>
    <row r="123" ht="18.75" spans="1:6">
      <c r="A123" s="85"/>
      <c r="B123" s="85"/>
      <c r="C123" s="85"/>
      <c r="D123" s="85"/>
      <c r="E123" s="86"/>
      <c r="F123" s="85"/>
    </row>
    <row r="124" ht="18.75" spans="1:6">
      <c r="A124" s="85"/>
      <c r="B124" s="85"/>
      <c r="C124" s="85"/>
      <c r="D124" s="85"/>
      <c r="E124" s="86"/>
      <c r="F124" s="85"/>
    </row>
    <row r="125" ht="18.75" spans="1:6">
      <c r="A125" s="85"/>
      <c r="B125" s="85"/>
      <c r="C125" s="85"/>
      <c r="D125" s="85"/>
      <c r="E125" s="86"/>
      <c r="F125" s="85"/>
    </row>
    <row r="126" ht="18.75" spans="1:6">
      <c r="A126" s="85"/>
      <c r="B126" s="85"/>
      <c r="C126" s="85"/>
      <c r="D126" s="85"/>
      <c r="E126" s="86"/>
      <c r="F126" s="85"/>
    </row>
    <row r="127" ht="18.75" spans="1:6">
      <c r="A127" s="85"/>
      <c r="B127" s="85"/>
      <c r="C127" s="85"/>
      <c r="D127" s="85"/>
      <c r="E127" s="86"/>
      <c r="F127" s="85"/>
    </row>
    <row r="128" ht="18.75" spans="1:6">
      <c r="A128" s="85"/>
      <c r="B128" s="85"/>
      <c r="C128" s="85"/>
      <c r="D128" s="85"/>
      <c r="E128" s="86"/>
      <c r="F128" s="85"/>
    </row>
    <row r="129" ht="18.75" spans="1:6">
      <c r="A129" s="85"/>
      <c r="B129" s="85"/>
      <c r="C129" s="85"/>
      <c r="D129" s="85"/>
      <c r="E129" s="86"/>
      <c r="F129" s="85"/>
    </row>
    <row r="130" ht="18.75" spans="1:6">
      <c r="A130" s="85"/>
      <c r="B130" s="85"/>
      <c r="C130" s="85"/>
      <c r="D130" s="85"/>
      <c r="E130" s="86"/>
      <c r="F130" s="85"/>
    </row>
    <row r="131" ht="18.75" spans="1:6">
      <c r="A131" s="85"/>
      <c r="B131" s="85"/>
      <c r="C131" s="85"/>
      <c r="D131" s="85"/>
      <c r="E131" s="86"/>
      <c r="F131" s="85"/>
    </row>
    <row r="132" ht="18.75" spans="1:6">
      <c r="A132" s="85"/>
      <c r="B132" s="85"/>
      <c r="C132" s="85"/>
      <c r="D132" s="85"/>
      <c r="E132" s="86"/>
      <c r="F132" s="85"/>
    </row>
    <row r="133" ht="18.75" spans="1:6">
      <c r="A133" s="85"/>
      <c r="B133" s="85"/>
      <c r="C133" s="85"/>
      <c r="D133" s="85"/>
      <c r="E133" s="86"/>
      <c r="F133" s="85"/>
    </row>
    <row r="134" ht="18.75" spans="1:6">
      <c r="A134" s="85"/>
      <c r="B134" s="85"/>
      <c r="C134" s="85"/>
      <c r="D134" s="85"/>
      <c r="E134" s="86"/>
      <c r="F134" s="85"/>
    </row>
    <row r="135" ht="18.75" spans="1:6">
      <c r="A135" s="85"/>
      <c r="B135" s="85"/>
      <c r="C135" s="85"/>
      <c r="D135" s="85"/>
      <c r="E135" s="86"/>
      <c r="F135" s="85"/>
    </row>
    <row r="136" ht="18.75" spans="1:6">
      <c r="A136" s="85"/>
      <c r="B136" s="85"/>
      <c r="C136" s="85"/>
      <c r="D136" s="85"/>
      <c r="E136" s="86"/>
      <c r="F136" s="85"/>
    </row>
    <row r="137" ht="18.75" spans="1:6">
      <c r="A137" s="85"/>
      <c r="B137" s="85"/>
      <c r="C137" s="85"/>
      <c r="D137" s="85"/>
      <c r="E137" s="86"/>
      <c r="F137" s="85"/>
    </row>
    <row r="138" ht="18.75" spans="1:6">
      <c r="A138" s="85"/>
      <c r="B138" s="85"/>
      <c r="C138" s="85"/>
      <c r="D138" s="85"/>
      <c r="E138" s="86"/>
      <c r="F138" s="85"/>
    </row>
    <row r="139" ht="18.75" spans="1:6">
      <c r="A139" s="85"/>
      <c r="B139" s="85"/>
      <c r="C139" s="85"/>
      <c r="D139" s="85"/>
      <c r="E139" s="86"/>
      <c r="F139" s="85"/>
    </row>
    <row r="140" ht="18.75" spans="1:6">
      <c r="A140" s="85"/>
      <c r="B140" s="85"/>
      <c r="C140" s="85"/>
      <c r="D140" s="85"/>
      <c r="E140" s="86"/>
      <c r="F140" s="85"/>
    </row>
    <row r="141" ht="18.75" spans="1:6">
      <c r="A141" s="85"/>
      <c r="B141" s="85"/>
      <c r="C141" s="85"/>
      <c r="D141" s="85"/>
      <c r="E141" s="86"/>
      <c r="F141" s="85"/>
    </row>
    <row r="142" ht="18.75" spans="1:6">
      <c r="A142" s="85"/>
      <c r="B142" s="85"/>
      <c r="C142" s="85"/>
      <c r="D142" s="85"/>
      <c r="E142" s="86"/>
      <c r="F142" s="85"/>
    </row>
    <row r="143" ht="18.75" spans="1:6">
      <c r="A143" s="85"/>
      <c r="B143" s="85"/>
      <c r="C143" s="85"/>
      <c r="D143" s="85"/>
      <c r="E143" s="86"/>
      <c r="F143" s="85"/>
    </row>
    <row r="144" ht="18.75" spans="1:6">
      <c r="A144" s="85"/>
      <c r="B144" s="85"/>
      <c r="C144" s="85"/>
      <c r="D144" s="85"/>
      <c r="E144" s="86"/>
      <c r="F144" s="85"/>
    </row>
    <row r="145" ht="18.75" spans="1:6">
      <c r="A145" s="85"/>
      <c r="B145" s="85"/>
      <c r="C145" s="85"/>
      <c r="D145" s="85"/>
      <c r="E145" s="86"/>
      <c r="F145" s="85"/>
    </row>
    <row r="146" ht="18.75" spans="1:6">
      <c r="A146" s="85"/>
      <c r="B146" s="85"/>
      <c r="C146" s="85"/>
      <c r="D146" s="85"/>
      <c r="E146" s="86"/>
      <c r="F146" s="85"/>
    </row>
    <row r="147" ht="18.75" spans="1:6">
      <c r="A147" s="85"/>
      <c r="B147" s="85"/>
      <c r="C147" s="85"/>
      <c r="D147" s="85"/>
      <c r="E147" s="86"/>
      <c r="F147" s="85"/>
    </row>
    <row r="148" ht="18.75" spans="1:6">
      <c r="A148" s="85"/>
      <c r="B148" s="85"/>
      <c r="C148" s="85"/>
      <c r="D148" s="85"/>
      <c r="E148" s="86"/>
      <c r="F148" s="85"/>
    </row>
    <row r="149" ht="18.75" spans="1:6">
      <c r="A149" s="85"/>
      <c r="B149" s="85"/>
      <c r="C149" s="85"/>
      <c r="D149" s="85"/>
      <c r="E149" s="86"/>
      <c r="F149" s="85"/>
    </row>
    <row r="150" ht="18.75" spans="1:6">
      <c r="A150" s="85"/>
      <c r="B150" s="85"/>
      <c r="C150" s="85"/>
      <c r="D150" s="85"/>
      <c r="E150" s="86"/>
      <c r="F150" s="85"/>
    </row>
    <row r="151" ht="18.75" spans="1:6">
      <c r="A151" s="85"/>
      <c r="B151" s="85"/>
      <c r="C151" s="85"/>
      <c r="D151" s="85"/>
      <c r="E151" s="86"/>
      <c r="F151" s="85"/>
    </row>
    <row r="152" ht="18.75" spans="1:6">
      <c r="A152" s="85"/>
      <c r="B152" s="85"/>
      <c r="C152" s="85"/>
      <c r="D152" s="85"/>
      <c r="E152" s="86"/>
      <c r="F152" s="85"/>
    </row>
    <row r="153" ht="18.75" spans="1:6">
      <c r="A153" s="85"/>
      <c r="B153" s="85"/>
      <c r="C153" s="85"/>
      <c r="D153" s="85"/>
      <c r="E153" s="86"/>
      <c r="F153" s="85"/>
    </row>
    <row r="154" ht="18.75" spans="1:6">
      <c r="A154" s="85"/>
      <c r="B154" s="85"/>
      <c r="C154" s="85"/>
      <c r="D154" s="85"/>
      <c r="E154" s="86"/>
      <c r="F154" s="85"/>
    </row>
    <row r="155" ht="18.75" spans="1:6">
      <c r="A155" s="85"/>
      <c r="B155" s="85"/>
      <c r="C155" s="85"/>
      <c r="D155" s="85"/>
      <c r="E155" s="86"/>
      <c r="F155" s="85"/>
    </row>
    <row r="156" ht="18.75" spans="1:6">
      <c r="A156" s="85"/>
      <c r="B156" s="85"/>
      <c r="C156" s="85"/>
      <c r="D156" s="85"/>
      <c r="E156" s="86"/>
      <c r="F156" s="85"/>
    </row>
    <row r="157" ht="18.75" spans="1:6">
      <c r="A157" s="85"/>
      <c r="B157" s="85"/>
      <c r="C157" s="85"/>
      <c r="D157" s="85"/>
      <c r="E157" s="86"/>
      <c r="F157" s="85"/>
    </row>
    <row r="158" ht="18.75" spans="1:6">
      <c r="A158" s="85"/>
      <c r="B158" s="85"/>
      <c r="C158" s="85"/>
      <c r="D158" s="85"/>
      <c r="E158" s="86"/>
      <c r="F158" s="85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  <row r="200" ht="18.75" spans="1:6">
      <c r="A200" s="85"/>
      <c r="B200" s="85"/>
      <c r="C200" s="85"/>
      <c r="D200" s="85"/>
      <c r="E200" s="86"/>
      <c r="F200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0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7.375" style="71" customWidth="1"/>
    <col min="9" max="9" width="16.375" style="71" customWidth="1"/>
    <col min="10" max="16384" width="9" style="71"/>
  </cols>
  <sheetData>
    <row r="1" ht="36.75" customHeight="1" spans="1:9">
      <c r="A1" s="73" t="s">
        <v>182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SUM(D3:D100)</f>
        <v>24</v>
      </c>
      <c r="I2" s="80">
        <f>COUNTIF(分析总表!B3:B189,"叶菜类")</f>
        <v>3</v>
      </c>
    </row>
    <row r="3" s="71" customFormat="1" ht="30" customHeight="1" spans="1:6">
      <c r="A3" s="78">
        <v>1</v>
      </c>
      <c r="B3" s="81" t="str" cm="1">
        <f t="array" ref="B3:F7">_xlfn._xlws.SORT(_xlfn._xlws.FILTER(分析总表!C3:G672,分析总表!B3:B672=LEFT(A1,3)))</f>
        <v>韭菜</v>
      </c>
      <c r="C3" s="81" t="str">
        <v>斤</v>
      </c>
      <c r="D3" s="82">
        <v>10</v>
      </c>
      <c r="E3" s="83">
        <v>0</v>
      </c>
      <c r="F3" s="78" t="str">
        <v>奇峰东区食堂三大队</v>
      </c>
    </row>
    <row r="4" s="71" customFormat="1" ht="30" customHeight="1" spans="1:6">
      <c r="A4" s="78">
        <v>2</v>
      </c>
      <c r="B4" s="81" t="str">
        <v>韭菜</v>
      </c>
      <c r="C4" s="81" t="str">
        <v>斤</v>
      </c>
      <c r="D4" s="82">
        <v>1</v>
      </c>
      <c r="E4" s="83">
        <v>0</v>
      </c>
      <c r="F4" s="78" t="str">
        <v>奇峰东区食堂四大队</v>
      </c>
    </row>
    <row r="5" s="71" customFormat="1" ht="30" customHeight="1" spans="1:6">
      <c r="A5" s="78">
        <v>3</v>
      </c>
      <c r="B5" s="81" t="str">
        <v>韭菜</v>
      </c>
      <c r="C5" s="81" t="str">
        <v>斤</v>
      </c>
      <c r="D5" s="82">
        <v>2</v>
      </c>
      <c r="E5" s="83">
        <v>0</v>
      </c>
      <c r="F5" s="78" t="str">
        <v>港澳楼1</v>
      </c>
    </row>
    <row r="6" s="71" customFormat="1" ht="30" customHeight="1" spans="1:6">
      <c r="A6" s="78">
        <v>4</v>
      </c>
      <c r="B6" s="81" t="str">
        <v>韭菜</v>
      </c>
      <c r="C6" s="81" t="str">
        <v>斤</v>
      </c>
      <c r="D6" s="82">
        <v>5</v>
      </c>
      <c r="E6" s="83">
        <v>0</v>
      </c>
      <c r="F6" s="78" t="str">
        <v>奇峰西区食堂一大队</v>
      </c>
    </row>
    <row r="7" s="71" customFormat="1" ht="30" customHeight="1" spans="1:6">
      <c r="A7" s="78">
        <v>5</v>
      </c>
      <c r="B7" s="81" t="str">
        <v>韭菜</v>
      </c>
      <c r="C7" s="81" t="str">
        <v>斤</v>
      </c>
      <c r="D7" s="82">
        <v>6</v>
      </c>
      <c r="E7" s="83" t="str">
        <v>面点</v>
      </c>
      <c r="F7" s="78" t="str">
        <v>奇峰西区七大队</v>
      </c>
    </row>
    <row r="8" s="71" customFormat="1" ht="30" customHeight="1" spans="1:6">
      <c r="A8" s="78">
        <v>6</v>
      </c>
      <c r="B8" s="81"/>
      <c r="C8" s="81"/>
      <c r="D8" s="82"/>
      <c r="E8" s="83"/>
      <c r="F8" s="78"/>
    </row>
    <row r="9" s="71" customFormat="1" ht="30" customHeight="1" spans="1:6">
      <c r="A9" s="78">
        <v>7</v>
      </c>
      <c r="B9" s="81"/>
      <c r="C9" s="81"/>
      <c r="D9" s="82"/>
      <c r="E9" s="83"/>
      <c r="F9" s="78"/>
    </row>
    <row r="10" s="71" customFormat="1" ht="30" customHeight="1" spans="1:6">
      <c r="A10" s="78">
        <v>8</v>
      </c>
      <c r="B10" s="81"/>
      <c r="C10" s="81"/>
      <c r="D10" s="82"/>
      <c r="E10" s="83"/>
      <c r="F10" s="78"/>
    </row>
    <row r="11" s="71" customFormat="1" ht="30" customHeight="1" spans="1:6">
      <c r="A11" s="78">
        <v>9</v>
      </c>
      <c r="B11" s="81"/>
      <c r="C11" s="81"/>
      <c r="D11" s="82"/>
      <c r="E11" s="83"/>
      <c r="F11" s="78"/>
    </row>
    <row r="12" s="71" customFormat="1" ht="30" customHeight="1" spans="1:6">
      <c r="A12" s="78">
        <v>10</v>
      </c>
      <c r="B12" s="81"/>
      <c r="C12" s="81"/>
      <c r="D12" s="82"/>
      <c r="E12" s="83"/>
      <c r="F12" s="78"/>
    </row>
    <row r="13" s="71" customFormat="1" ht="30" customHeight="1" spans="1:6">
      <c r="A13" s="78">
        <v>11</v>
      </c>
      <c r="B13" s="81"/>
      <c r="C13" s="81"/>
      <c r="D13" s="82"/>
      <c r="E13" s="83"/>
      <c r="F13" s="78"/>
    </row>
    <row r="14" s="71" customFormat="1" ht="30" customHeight="1" spans="1:6">
      <c r="A14" s="78">
        <v>12</v>
      </c>
      <c r="B14" s="81"/>
      <c r="C14" s="81"/>
      <c r="D14" s="82"/>
      <c r="E14" s="83"/>
      <c r="F14" s="78"/>
    </row>
    <row r="15" s="71" customFormat="1" ht="30" customHeight="1" spans="1:6">
      <c r="A15" s="78">
        <v>13</v>
      </c>
      <c r="B15" s="81"/>
      <c r="C15" s="81"/>
      <c r="D15" s="82"/>
      <c r="E15" s="83"/>
      <c r="F15" s="78"/>
    </row>
    <row r="16" s="71" customFormat="1" ht="30" customHeight="1" spans="1:6">
      <c r="A16" s="78">
        <v>14</v>
      </c>
      <c r="B16" s="81"/>
      <c r="C16" s="81"/>
      <c r="D16" s="82"/>
      <c r="E16" s="83"/>
      <c r="F16" s="78"/>
    </row>
    <row r="17" s="71" customFormat="1" ht="30" customHeight="1" spans="1:6">
      <c r="A17" s="78">
        <v>15</v>
      </c>
      <c r="B17" s="81"/>
      <c r="C17" s="81"/>
      <c r="D17" s="82"/>
      <c r="E17" s="83"/>
      <c r="F17" s="78"/>
    </row>
    <row r="18" s="71" customFormat="1" ht="30" customHeight="1" spans="1:6">
      <c r="A18" s="78">
        <v>16</v>
      </c>
      <c r="B18" s="81"/>
      <c r="C18" s="81"/>
      <c r="D18" s="82"/>
      <c r="E18" s="83"/>
      <c r="F18" s="78"/>
    </row>
    <row r="19" s="71" customFormat="1" ht="30" customHeight="1" spans="1:6">
      <c r="A19" s="78">
        <v>17</v>
      </c>
      <c r="B19" s="81"/>
      <c r="C19" s="81"/>
      <c r="D19" s="82"/>
      <c r="E19" s="83"/>
      <c r="F19" s="78"/>
    </row>
    <row r="20" s="71" customFormat="1" ht="30" customHeight="1" spans="1:6">
      <c r="A20" s="78">
        <v>18</v>
      </c>
      <c r="B20" s="81"/>
      <c r="C20" s="81"/>
      <c r="D20" s="82"/>
      <c r="E20" s="83"/>
      <c r="F20" s="78"/>
    </row>
    <row r="21" s="71" customFormat="1" ht="30" customHeight="1" spans="1:6">
      <c r="A21" s="78">
        <v>19</v>
      </c>
      <c r="B21" s="81"/>
      <c r="C21" s="81"/>
      <c r="D21" s="82"/>
      <c r="E21" s="83"/>
      <c r="F21" s="78"/>
    </row>
    <row r="22" s="71" customFormat="1" ht="30" customHeight="1" spans="1:6">
      <c r="A22" s="78">
        <v>20</v>
      </c>
      <c r="B22" s="81"/>
      <c r="C22" s="81"/>
      <c r="D22" s="82"/>
      <c r="E22" s="83"/>
      <c r="F22" s="78"/>
    </row>
    <row r="23" s="71" customFormat="1" ht="30" customHeight="1" spans="1:6">
      <c r="A23" s="78">
        <v>21</v>
      </c>
      <c r="B23" s="81"/>
      <c r="C23" s="81"/>
      <c r="D23" s="82"/>
      <c r="E23" s="83"/>
      <c r="F23" s="78"/>
    </row>
    <row r="24" s="71" customFormat="1" ht="30" customHeight="1" spans="1:6">
      <c r="A24" s="78">
        <v>22</v>
      </c>
      <c r="B24" s="81"/>
      <c r="C24" s="81"/>
      <c r="D24" s="82"/>
      <c r="E24" s="83"/>
      <c r="F24" s="78"/>
    </row>
    <row r="25" s="71" customFormat="1" ht="30" customHeight="1" spans="1:6">
      <c r="A25" s="78">
        <v>23</v>
      </c>
      <c r="B25" s="81"/>
      <c r="C25" s="81"/>
      <c r="D25" s="82"/>
      <c r="E25" s="83"/>
      <c r="F25" s="78"/>
    </row>
    <row r="26" s="71" customFormat="1" ht="30" customHeight="1" spans="1:6">
      <c r="A26" s="78">
        <v>24</v>
      </c>
      <c r="B26" s="81"/>
      <c r="C26" s="81"/>
      <c r="D26" s="82"/>
      <c r="E26" s="83"/>
      <c r="F26" s="78"/>
    </row>
    <row r="27" s="71" customFormat="1" ht="30" customHeight="1" spans="1:6">
      <c r="A27" s="78">
        <v>25</v>
      </c>
      <c r="B27" s="81"/>
      <c r="C27" s="81"/>
      <c r="D27" s="82"/>
      <c r="E27" s="83"/>
      <c r="F27" s="78"/>
    </row>
    <row r="28" s="71" customFormat="1" ht="30" customHeight="1" spans="1:6">
      <c r="A28" s="78">
        <v>26</v>
      </c>
      <c r="B28" s="81"/>
      <c r="C28" s="81"/>
      <c r="D28" s="82"/>
      <c r="E28" s="83"/>
      <c r="F28" s="78"/>
    </row>
    <row r="29" s="71" customFormat="1" ht="30" customHeight="1" spans="1:6">
      <c r="A29" s="78">
        <v>27</v>
      </c>
      <c r="B29" s="81"/>
      <c r="C29" s="81"/>
      <c r="D29" s="82"/>
      <c r="E29" s="83"/>
      <c r="F29" s="78"/>
    </row>
    <row r="30" s="71" customFormat="1" ht="30" customHeight="1" spans="1:6">
      <c r="A30" s="78">
        <v>28</v>
      </c>
      <c r="B30" s="81"/>
      <c r="C30" s="81"/>
      <c r="D30" s="82"/>
      <c r="E30" s="83"/>
      <c r="F30" s="78"/>
    </row>
    <row r="31" s="71" customFormat="1" ht="30" customHeight="1" spans="1:6">
      <c r="A31" s="78">
        <v>29</v>
      </c>
      <c r="B31" s="81"/>
      <c r="C31" s="81"/>
      <c r="D31" s="82"/>
      <c r="E31" s="83"/>
      <c r="F31" s="78"/>
    </row>
    <row r="32" s="71" customFormat="1" ht="30" customHeight="1" spans="1:6">
      <c r="A32" s="78">
        <v>30</v>
      </c>
      <c r="B32" s="81"/>
      <c r="C32" s="81"/>
      <c r="D32" s="82"/>
      <c r="E32" s="83"/>
      <c r="F32" s="78"/>
    </row>
    <row r="33" s="71" customFormat="1" ht="30" customHeight="1" spans="1:6">
      <c r="A33" s="78">
        <v>31</v>
      </c>
      <c r="B33" s="81"/>
      <c r="C33" s="81"/>
      <c r="D33" s="82"/>
      <c r="E33" s="83"/>
      <c r="F33" s="78"/>
    </row>
    <row r="34" s="71" customFormat="1" ht="30" customHeight="1" spans="1:6">
      <c r="A34" s="78">
        <v>32</v>
      </c>
      <c r="B34" s="81"/>
      <c r="C34" s="81"/>
      <c r="D34" s="82"/>
      <c r="E34" s="83"/>
      <c r="F34" s="78"/>
    </row>
    <row r="35" s="71" customFormat="1" ht="30" customHeight="1" spans="1:6">
      <c r="A35" s="78">
        <v>33</v>
      </c>
      <c r="B35" s="81"/>
      <c r="C35" s="81"/>
      <c r="D35" s="82"/>
      <c r="E35" s="83"/>
      <c r="F35" s="78"/>
    </row>
    <row r="36" s="71" customFormat="1" ht="30" customHeight="1" spans="1:6">
      <c r="A36" s="78">
        <v>34</v>
      </c>
      <c r="B36" s="81"/>
      <c r="C36" s="81"/>
      <c r="D36" s="82"/>
      <c r="E36" s="83"/>
      <c r="F36" s="78"/>
    </row>
    <row r="37" s="71" customFormat="1" ht="30" customHeight="1" spans="1:6">
      <c r="A37" s="78">
        <v>35</v>
      </c>
      <c r="B37" s="81"/>
      <c r="C37" s="81"/>
      <c r="D37" s="82"/>
      <c r="E37" s="83"/>
      <c r="F37" s="78"/>
    </row>
    <row r="38" s="71" customFormat="1" ht="30" customHeight="1" spans="1:6">
      <c r="A38" s="78">
        <v>36</v>
      </c>
      <c r="B38" s="81"/>
      <c r="C38" s="81"/>
      <c r="D38" s="82"/>
      <c r="E38" s="83"/>
      <c r="F38" s="78"/>
    </row>
    <row r="39" s="71" customFormat="1" ht="30" customHeight="1" spans="1:6">
      <c r="A39" s="78">
        <v>37</v>
      </c>
      <c r="B39" s="81"/>
      <c r="C39" s="81"/>
      <c r="D39" s="82"/>
      <c r="E39" s="83"/>
      <c r="F39" s="78"/>
    </row>
    <row r="40" s="71" customFormat="1" ht="30" customHeight="1" spans="1:6">
      <c r="A40" s="78">
        <v>38</v>
      </c>
      <c r="B40" s="81"/>
      <c r="C40" s="81"/>
      <c r="D40" s="82"/>
      <c r="E40" s="83"/>
      <c r="F40" s="78"/>
    </row>
    <row r="41" s="71" customFormat="1" ht="30" customHeight="1" spans="1:6">
      <c r="A41" s="78">
        <v>39</v>
      </c>
      <c r="B41" s="81"/>
      <c r="C41" s="81"/>
      <c r="D41" s="82"/>
      <c r="E41" s="83"/>
      <c r="F41" s="78"/>
    </row>
    <row r="42" s="71" customFormat="1" ht="30" customHeight="1" spans="1:6">
      <c r="A42" s="78">
        <v>40</v>
      </c>
      <c r="B42" s="81"/>
      <c r="C42" s="81"/>
      <c r="D42" s="82"/>
      <c r="E42" s="83"/>
      <c r="F42" s="78"/>
    </row>
    <row r="43" s="71" customFormat="1" ht="30" customHeight="1" spans="1:6">
      <c r="A43" s="78">
        <v>41</v>
      </c>
      <c r="B43" s="81"/>
      <c r="C43" s="81"/>
      <c r="D43" s="82"/>
      <c r="E43" s="83"/>
      <c r="F43" s="78"/>
    </row>
    <row r="44" s="71" customFormat="1" ht="30" customHeight="1" spans="1:6">
      <c r="A44" s="78">
        <v>42</v>
      </c>
      <c r="B44" s="81"/>
      <c r="C44" s="81"/>
      <c r="D44" s="82"/>
      <c r="E44" s="83"/>
      <c r="F44" s="78"/>
    </row>
    <row r="45" s="71" customFormat="1" ht="30" customHeight="1" spans="1:6">
      <c r="A45" s="78">
        <v>43</v>
      </c>
      <c r="B45" s="81"/>
      <c r="C45" s="81"/>
      <c r="D45" s="82"/>
      <c r="E45" s="83"/>
      <c r="F45" s="78"/>
    </row>
    <row r="46" s="71" customFormat="1" ht="30" customHeight="1" spans="1:6">
      <c r="A46" s="78">
        <v>44</v>
      </c>
      <c r="B46" s="81"/>
      <c r="C46" s="81"/>
      <c r="D46" s="82"/>
      <c r="E46" s="83"/>
      <c r="F46" s="78"/>
    </row>
    <row r="47" s="71" customFormat="1" ht="30" customHeight="1" spans="1:6">
      <c r="A47" s="78">
        <v>45</v>
      </c>
      <c r="B47" s="81"/>
      <c r="C47" s="81"/>
      <c r="D47" s="82"/>
      <c r="E47" s="83"/>
      <c r="F47" s="78"/>
    </row>
    <row r="48" s="71" customFormat="1" ht="30" customHeight="1" spans="1:6">
      <c r="A48" s="78">
        <v>46</v>
      </c>
      <c r="B48" s="81"/>
      <c r="C48" s="81"/>
      <c r="D48" s="82"/>
      <c r="E48" s="83"/>
      <c r="F48" s="78"/>
    </row>
    <row r="49" s="71" customFormat="1" ht="30" customHeight="1" spans="1:6">
      <c r="A49" s="78">
        <v>47</v>
      </c>
      <c r="B49" s="81"/>
      <c r="C49" s="81"/>
      <c r="D49" s="82"/>
      <c r="E49" s="83"/>
      <c r="F49" s="78"/>
    </row>
    <row r="50" s="71" customFormat="1" ht="30" customHeight="1" spans="1:6">
      <c r="A50" s="78">
        <v>48</v>
      </c>
      <c r="B50" s="81"/>
      <c r="C50" s="81"/>
      <c r="D50" s="82"/>
      <c r="E50" s="83"/>
      <c r="F50" s="78"/>
    </row>
    <row r="51" s="71" customFormat="1" ht="30" customHeight="1" spans="1:6">
      <c r="A51" s="78">
        <v>49</v>
      </c>
      <c r="B51" s="81"/>
      <c r="C51" s="81"/>
      <c r="D51" s="82"/>
      <c r="E51" s="83"/>
      <c r="F51" s="78"/>
    </row>
    <row r="52" s="71" customFormat="1" ht="30" customHeight="1" spans="1:6">
      <c r="A52" s="78">
        <v>50</v>
      </c>
      <c r="B52" s="81"/>
      <c r="C52" s="81"/>
      <c r="D52" s="82"/>
      <c r="E52" s="83"/>
      <c r="F52" s="78"/>
    </row>
    <row r="53" s="71" customFormat="1" ht="30" customHeight="1" spans="1:6">
      <c r="A53" s="84"/>
      <c r="B53" s="84"/>
      <c r="C53" s="84"/>
      <c r="D53" s="82"/>
      <c r="E53" s="83"/>
      <c r="F53" s="78"/>
    </row>
    <row r="54" ht="18.75" spans="1:6">
      <c r="A54" s="85"/>
      <c r="B54" s="85"/>
      <c r="C54" s="85"/>
      <c r="D54" s="85"/>
      <c r="E54" s="86"/>
      <c r="F54" s="85"/>
    </row>
    <row r="55" ht="18.75" spans="1:6">
      <c r="A55" s="85"/>
      <c r="B55" s="85"/>
      <c r="C55" s="85"/>
      <c r="D55" s="85"/>
      <c r="E55" s="86"/>
      <c r="F55" s="85"/>
    </row>
    <row r="56" ht="18.75" spans="1:6">
      <c r="A56" s="85"/>
      <c r="B56" s="85"/>
      <c r="C56" s="85"/>
      <c r="D56" s="85"/>
      <c r="E56" s="86"/>
      <c r="F56" s="85"/>
    </row>
    <row r="57" ht="18.75" spans="1:6">
      <c r="A57" s="85"/>
      <c r="B57" s="85"/>
      <c r="C57" s="85"/>
      <c r="D57" s="85"/>
      <c r="E57" s="86"/>
      <c r="F57" s="85"/>
    </row>
    <row r="58" ht="18.75" spans="1:6">
      <c r="A58" s="85"/>
      <c r="B58" s="85"/>
      <c r="C58" s="85"/>
      <c r="D58" s="85"/>
      <c r="E58" s="86"/>
      <c r="F58" s="85"/>
    </row>
    <row r="59" ht="18.75" spans="1:6">
      <c r="A59" s="85"/>
      <c r="B59" s="85"/>
      <c r="C59" s="85"/>
      <c r="D59" s="85"/>
      <c r="E59" s="86"/>
      <c r="F59" s="85"/>
    </row>
    <row r="60" ht="18.75" spans="1:6">
      <c r="A60" s="85"/>
      <c r="B60" s="85"/>
      <c r="C60" s="85"/>
      <c r="D60" s="85"/>
      <c r="E60" s="86"/>
      <c r="F60" s="85"/>
    </row>
    <row r="61" ht="18.75" spans="1:6">
      <c r="A61" s="85"/>
      <c r="B61" s="85"/>
      <c r="C61" s="85"/>
      <c r="D61" s="85"/>
      <c r="E61" s="86"/>
      <c r="F61" s="85"/>
    </row>
    <row r="62" ht="18.75" spans="1:6">
      <c r="A62" s="85"/>
      <c r="B62" s="85"/>
      <c r="C62" s="85"/>
      <c r="D62" s="85"/>
      <c r="E62" s="86"/>
      <c r="F62" s="85"/>
    </row>
    <row r="63" ht="18.75" spans="1:6">
      <c r="A63" s="85"/>
      <c r="B63" s="85"/>
      <c r="C63" s="85"/>
      <c r="D63" s="85"/>
      <c r="E63" s="86"/>
      <c r="F63" s="85"/>
    </row>
    <row r="64" ht="18.75" spans="1:6">
      <c r="A64" s="85"/>
      <c r="B64" s="85"/>
      <c r="C64" s="85"/>
      <c r="D64" s="85"/>
      <c r="E64" s="86"/>
      <c r="F64" s="85"/>
    </row>
    <row r="65" ht="18.75" spans="1:6">
      <c r="A65" s="85"/>
      <c r="B65" s="85"/>
      <c r="C65" s="85"/>
      <c r="D65" s="85"/>
      <c r="E65" s="86"/>
      <c r="F65" s="85"/>
    </row>
    <row r="66" ht="18.75" spans="1:6">
      <c r="A66" s="85"/>
      <c r="B66" s="85"/>
      <c r="C66" s="85"/>
      <c r="D66" s="85"/>
      <c r="E66" s="86"/>
      <c r="F66" s="85"/>
    </row>
    <row r="67" ht="18.75" spans="1:6">
      <c r="A67" s="85"/>
      <c r="B67" s="85"/>
      <c r="C67" s="85"/>
      <c r="D67" s="85"/>
      <c r="E67" s="86"/>
      <c r="F67" s="85"/>
    </row>
    <row r="68" ht="18.75" spans="1:6">
      <c r="A68" s="85"/>
      <c r="B68" s="85"/>
      <c r="C68" s="85"/>
      <c r="D68" s="85"/>
      <c r="E68" s="86"/>
      <c r="F68" s="85"/>
    </row>
    <row r="69" ht="18.75" spans="1:6">
      <c r="A69" s="85"/>
      <c r="B69" s="85"/>
      <c r="C69" s="85"/>
      <c r="D69" s="85"/>
      <c r="E69" s="86"/>
      <c r="F69" s="85"/>
    </row>
    <row r="70" ht="18.75" spans="1:6">
      <c r="A70" s="85"/>
      <c r="B70" s="85"/>
      <c r="C70" s="85"/>
      <c r="D70" s="85"/>
      <c r="E70" s="86"/>
      <c r="F70" s="85"/>
    </row>
    <row r="71" ht="18.75" spans="1:6">
      <c r="A71" s="85"/>
      <c r="B71" s="85"/>
      <c r="C71" s="85"/>
      <c r="D71" s="85"/>
      <c r="E71" s="86"/>
      <c r="F71" s="85"/>
    </row>
    <row r="72" ht="18.75" spans="1:6">
      <c r="A72" s="85"/>
      <c r="B72" s="85"/>
      <c r="C72" s="85"/>
      <c r="D72" s="85"/>
      <c r="E72" s="86"/>
      <c r="F72" s="85"/>
    </row>
    <row r="73" ht="18.75" spans="1:6">
      <c r="A73" s="85"/>
      <c r="B73" s="85"/>
      <c r="C73" s="85"/>
      <c r="D73" s="85"/>
      <c r="E73" s="86"/>
      <c r="F73" s="85"/>
    </row>
    <row r="74" ht="18.75" spans="1:6">
      <c r="A74" s="85"/>
      <c r="B74" s="85"/>
      <c r="C74" s="85"/>
      <c r="D74" s="85"/>
      <c r="E74" s="86"/>
      <c r="F74" s="85"/>
    </row>
    <row r="75" ht="18.75" spans="1:6">
      <c r="A75" s="85"/>
      <c r="B75" s="85"/>
      <c r="C75" s="85"/>
      <c r="D75" s="85"/>
      <c r="E75" s="86"/>
      <c r="F75" s="85"/>
    </row>
    <row r="76" ht="18.75" spans="1:6">
      <c r="A76" s="85"/>
      <c r="B76" s="85"/>
      <c r="C76" s="85"/>
      <c r="D76" s="85"/>
      <c r="E76" s="86"/>
      <c r="F76" s="85"/>
    </row>
    <row r="77" ht="18.75" spans="1:6">
      <c r="A77" s="85"/>
      <c r="B77" s="85"/>
      <c r="C77" s="85"/>
      <c r="D77" s="85"/>
      <c r="E77" s="86"/>
      <c r="F77" s="85"/>
    </row>
    <row r="78" ht="18.75" spans="1:6">
      <c r="A78" s="85"/>
      <c r="B78" s="85"/>
      <c r="C78" s="85"/>
      <c r="D78" s="85"/>
      <c r="E78" s="86"/>
      <c r="F78" s="85"/>
    </row>
    <row r="79" ht="18.75" spans="1:6">
      <c r="A79" s="85"/>
      <c r="B79" s="85"/>
      <c r="C79" s="85"/>
      <c r="D79" s="85"/>
      <c r="E79" s="86"/>
      <c r="F79" s="85"/>
    </row>
    <row r="80" ht="18.75" spans="1:6">
      <c r="A80" s="85"/>
      <c r="B80" s="85"/>
      <c r="C80" s="85"/>
      <c r="D80" s="85"/>
      <c r="E80" s="86"/>
      <c r="F80" s="85"/>
    </row>
    <row r="81" ht="18.75" spans="1:6">
      <c r="A81" s="85"/>
      <c r="B81" s="85"/>
      <c r="C81" s="85"/>
      <c r="D81" s="85"/>
      <c r="E81" s="86"/>
      <c r="F81" s="85"/>
    </row>
    <row r="82" ht="18.75" spans="1:6">
      <c r="A82" s="85"/>
      <c r="B82" s="85"/>
      <c r="C82" s="85"/>
      <c r="D82" s="85"/>
      <c r="E82" s="86"/>
      <c r="F82" s="85"/>
    </row>
    <row r="83" ht="18.75" spans="1:6">
      <c r="A83" s="85"/>
      <c r="B83" s="85"/>
      <c r="C83" s="85"/>
      <c r="D83" s="85"/>
      <c r="E83" s="86"/>
      <c r="F83" s="85"/>
    </row>
    <row r="84" ht="18.75" spans="1:6">
      <c r="A84" s="85"/>
      <c r="B84" s="85"/>
      <c r="C84" s="85"/>
      <c r="D84" s="85"/>
      <c r="E84" s="86"/>
      <c r="F84" s="85"/>
    </row>
    <row r="85" ht="18.75" spans="1:6">
      <c r="A85" s="85"/>
      <c r="B85" s="85"/>
      <c r="C85" s="85"/>
      <c r="D85" s="85"/>
      <c r="E85" s="86"/>
      <c r="F85" s="85"/>
    </row>
    <row r="86" ht="18.75" spans="1:6">
      <c r="A86" s="85"/>
      <c r="B86" s="85"/>
      <c r="C86" s="85"/>
      <c r="D86" s="85"/>
      <c r="E86" s="86"/>
      <c r="F86" s="85"/>
    </row>
    <row r="87" ht="18.75" spans="1:6">
      <c r="A87" s="85"/>
      <c r="B87" s="85"/>
      <c r="C87" s="85"/>
      <c r="D87" s="85"/>
      <c r="E87" s="86"/>
      <c r="F87" s="85"/>
    </row>
    <row r="88" ht="18.75" spans="1:6">
      <c r="A88" s="85"/>
      <c r="B88" s="85"/>
      <c r="C88" s="85"/>
      <c r="D88" s="85"/>
      <c r="E88" s="86"/>
      <c r="F88" s="85"/>
    </row>
    <row r="89" ht="18.75" spans="1:6">
      <c r="A89" s="85"/>
      <c r="B89" s="85"/>
      <c r="C89" s="85"/>
      <c r="D89" s="85"/>
      <c r="E89" s="86"/>
      <c r="F89" s="85"/>
    </row>
    <row r="90" ht="18.75" spans="1:6">
      <c r="A90" s="85"/>
      <c r="B90" s="85"/>
      <c r="C90" s="85"/>
      <c r="D90" s="85"/>
      <c r="E90" s="86"/>
      <c r="F90" s="85"/>
    </row>
    <row r="91" ht="18.75" spans="1:6">
      <c r="A91" s="85"/>
      <c r="B91" s="85"/>
      <c r="C91" s="85"/>
      <c r="D91" s="85"/>
      <c r="E91" s="86"/>
      <c r="F91" s="85"/>
    </row>
    <row r="92" ht="18.75" spans="1:6">
      <c r="A92" s="85"/>
      <c r="B92" s="85"/>
      <c r="C92" s="85"/>
      <c r="D92" s="85"/>
      <c r="E92" s="86"/>
      <c r="F92" s="85"/>
    </row>
    <row r="93" ht="18.75" spans="1:6">
      <c r="A93" s="85"/>
      <c r="B93" s="85"/>
      <c r="C93" s="85"/>
      <c r="D93" s="85"/>
      <c r="E93" s="86"/>
      <c r="F93" s="85"/>
    </row>
    <row r="94" ht="18.75" spans="1:6">
      <c r="A94" s="85"/>
      <c r="B94" s="85"/>
      <c r="C94" s="85"/>
      <c r="D94" s="85"/>
      <c r="E94" s="86"/>
      <c r="F94" s="85"/>
    </row>
    <row r="95" ht="18.75" spans="1:6">
      <c r="A95" s="85"/>
      <c r="B95" s="85"/>
      <c r="C95" s="85"/>
      <c r="D95" s="85"/>
      <c r="E95" s="86"/>
      <c r="F95" s="85"/>
    </row>
    <row r="96" ht="18.75" spans="1:6">
      <c r="A96" s="85"/>
      <c r="B96" s="85"/>
      <c r="C96" s="85"/>
      <c r="D96" s="85"/>
      <c r="E96" s="86"/>
      <c r="F96" s="85"/>
    </row>
    <row r="97" ht="18.75" spans="1:6">
      <c r="A97" s="85"/>
      <c r="B97" s="85"/>
      <c r="C97" s="85"/>
      <c r="D97" s="85"/>
      <c r="E97" s="86"/>
      <c r="F97" s="85"/>
    </row>
    <row r="98" ht="18.75" spans="1:6">
      <c r="A98" s="85"/>
      <c r="B98" s="85"/>
      <c r="C98" s="85"/>
      <c r="D98" s="85"/>
      <c r="E98" s="86"/>
      <c r="F98" s="85"/>
    </row>
    <row r="99" ht="18.75" spans="1:6">
      <c r="A99" s="85"/>
      <c r="B99" s="85"/>
      <c r="C99" s="85"/>
      <c r="D99" s="85"/>
      <c r="E99" s="86"/>
      <c r="F99" s="85"/>
    </row>
    <row r="100" ht="18.75" spans="1:6">
      <c r="A100" s="85"/>
      <c r="B100" s="85"/>
      <c r="C100" s="85"/>
      <c r="D100" s="85"/>
      <c r="E100" s="86"/>
      <c r="F100" s="85"/>
    </row>
    <row r="101" ht="18.75" spans="1:6">
      <c r="A101" s="85"/>
      <c r="B101" s="85"/>
      <c r="C101" s="85"/>
      <c r="D101" s="85"/>
      <c r="E101" s="86"/>
      <c r="F101" s="85"/>
    </row>
    <row r="102" ht="18.75" spans="1:6">
      <c r="A102" s="85"/>
      <c r="B102" s="85"/>
      <c r="C102" s="85"/>
      <c r="D102" s="85"/>
      <c r="E102" s="86"/>
      <c r="F102" s="85"/>
    </row>
    <row r="103" ht="18.75" spans="1:6">
      <c r="A103" s="85"/>
      <c r="B103" s="85"/>
      <c r="C103" s="85"/>
      <c r="D103" s="85"/>
      <c r="E103" s="86"/>
      <c r="F103" s="85"/>
    </row>
    <row r="104" ht="18.75" spans="1:6">
      <c r="A104" s="85"/>
      <c r="B104" s="85"/>
      <c r="C104" s="85"/>
      <c r="D104" s="85"/>
      <c r="E104" s="86"/>
      <c r="F104" s="85"/>
    </row>
    <row r="105" ht="18.75" spans="1:6">
      <c r="A105" s="85"/>
      <c r="B105" s="85"/>
      <c r="C105" s="85"/>
      <c r="D105" s="85"/>
      <c r="E105" s="86"/>
      <c r="F105" s="85"/>
    </row>
    <row r="106" ht="18.75" spans="1:6">
      <c r="A106" s="85"/>
      <c r="B106" s="85"/>
      <c r="C106" s="85"/>
      <c r="D106" s="85"/>
      <c r="E106" s="86"/>
      <c r="F106" s="85"/>
    </row>
    <row r="107" ht="18.75" spans="1:6">
      <c r="A107" s="85"/>
      <c r="B107" s="85"/>
      <c r="C107" s="85"/>
      <c r="D107" s="85"/>
      <c r="E107" s="86"/>
      <c r="F107" s="85"/>
    </row>
    <row r="108" ht="18.75" spans="1:6">
      <c r="A108" s="85"/>
      <c r="B108" s="85"/>
      <c r="C108" s="85"/>
      <c r="D108" s="85"/>
      <c r="E108" s="86"/>
      <c r="F108" s="85"/>
    </row>
    <row r="109" ht="18.75" spans="1:6">
      <c r="A109" s="85"/>
      <c r="B109" s="85"/>
      <c r="C109" s="85"/>
      <c r="D109" s="85"/>
      <c r="E109" s="86"/>
      <c r="F109" s="85"/>
    </row>
    <row r="110" ht="18.75" spans="1:6">
      <c r="A110" s="85"/>
      <c r="B110" s="85"/>
      <c r="C110" s="85"/>
      <c r="D110" s="85"/>
      <c r="E110" s="86"/>
      <c r="F110" s="85"/>
    </row>
    <row r="111" ht="18.75" spans="1:6">
      <c r="A111" s="85"/>
      <c r="B111" s="85"/>
      <c r="C111" s="85"/>
      <c r="D111" s="85"/>
      <c r="E111" s="86"/>
      <c r="F111" s="85"/>
    </row>
    <row r="112" ht="18.75" spans="1:6">
      <c r="A112" s="85"/>
      <c r="B112" s="85"/>
      <c r="C112" s="85"/>
      <c r="D112" s="85"/>
      <c r="E112" s="86"/>
      <c r="F112" s="85"/>
    </row>
    <row r="113" ht="18.75" spans="1:6">
      <c r="A113" s="85"/>
      <c r="B113" s="85"/>
      <c r="C113" s="85"/>
      <c r="D113" s="85"/>
      <c r="E113" s="86"/>
      <c r="F113" s="85"/>
    </row>
    <row r="114" ht="18.75" spans="1:6">
      <c r="A114" s="85"/>
      <c r="B114" s="85"/>
      <c r="C114" s="85"/>
      <c r="D114" s="85"/>
      <c r="E114" s="86"/>
      <c r="F114" s="85"/>
    </row>
    <row r="115" ht="18.75" spans="1:6">
      <c r="A115" s="85"/>
      <c r="B115" s="85"/>
      <c r="C115" s="85"/>
      <c r="D115" s="85"/>
      <c r="E115" s="86"/>
      <c r="F115" s="85"/>
    </row>
    <row r="116" ht="18.75" spans="1:6">
      <c r="A116" s="85"/>
      <c r="B116" s="85"/>
      <c r="C116" s="85"/>
      <c r="D116" s="85"/>
      <c r="E116" s="86"/>
      <c r="F116" s="85"/>
    </row>
    <row r="117" ht="18.75" spans="1:6">
      <c r="A117" s="85"/>
      <c r="B117" s="85"/>
      <c r="C117" s="85"/>
      <c r="D117" s="85"/>
      <c r="E117" s="86"/>
      <c r="F117" s="85"/>
    </row>
    <row r="118" ht="18.75" spans="1:6">
      <c r="A118" s="85"/>
      <c r="B118" s="85"/>
      <c r="C118" s="85"/>
      <c r="D118" s="85"/>
      <c r="E118" s="86"/>
      <c r="F118" s="85"/>
    </row>
    <row r="119" ht="18.75" spans="1:6">
      <c r="A119" s="85"/>
      <c r="B119" s="85"/>
      <c r="C119" s="85"/>
      <c r="D119" s="85"/>
      <c r="E119" s="86"/>
      <c r="F119" s="85"/>
    </row>
    <row r="120" ht="18.75" spans="1:6">
      <c r="A120" s="85"/>
      <c r="B120" s="85"/>
      <c r="C120" s="85"/>
      <c r="D120" s="85"/>
      <c r="E120" s="86"/>
      <c r="F120" s="85"/>
    </row>
    <row r="121" ht="18.75" spans="1:6">
      <c r="A121" s="85"/>
      <c r="B121" s="85"/>
      <c r="C121" s="85"/>
      <c r="D121" s="85"/>
      <c r="E121" s="86"/>
      <c r="F121" s="85"/>
    </row>
    <row r="122" ht="18.75" spans="1:6">
      <c r="A122" s="85"/>
      <c r="B122" s="85"/>
      <c r="C122" s="85"/>
      <c r="D122" s="85"/>
      <c r="E122" s="86"/>
      <c r="F122" s="85"/>
    </row>
    <row r="123" ht="18.75" spans="1:6">
      <c r="A123" s="85"/>
      <c r="B123" s="85"/>
      <c r="C123" s="85"/>
      <c r="D123" s="85"/>
      <c r="E123" s="86"/>
      <c r="F123" s="85"/>
    </row>
    <row r="124" ht="18.75" spans="1:6">
      <c r="A124" s="85"/>
      <c r="B124" s="85"/>
      <c r="C124" s="85"/>
      <c r="D124" s="85"/>
      <c r="E124" s="86"/>
      <c r="F124" s="85"/>
    </row>
    <row r="125" ht="18.75" spans="1:6">
      <c r="A125" s="85"/>
      <c r="B125" s="85"/>
      <c r="C125" s="85"/>
      <c r="D125" s="85"/>
      <c r="E125" s="86"/>
      <c r="F125" s="85"/>
    </row>
    <row r="126" ht="18.75" spans="1:6">
      <c r="A126" s="85"/>
      <c r="B126" s="85"/>
      <c r="C126" s="85"/>
      <c r="D126" s="85"/>
      <c r="E126" s="86"/>
      <c r="F126" s="85"/>
    </row>
    <row r="127" ht="18.75" spans="1:6">
      <c r="A127" s="85"/>
      <c r="B127" s="85"/>
      <c r="C127" s="85"/>
      <c r="D127" s="85"/>
      <c r="E127" s="86"/>
      <c r="F127" s="85"/>
    </row>
    <row r="128" ht="18.75" spans="1:6">
      <c r="A128" s="85"/>
      <c r="B128" s="85"/>
      <c r="C128" s="85"/>
      <c r="D128" s="85"/>
      <c r="E128" s="86"/>
      <c r="F128" s="85"/>
    </row>
    <row r="129" ht="18.75" spans="1:6">
      <c r="A129" s="85"/>
      <c r="B129" s="85"/>
      <c r="C129" s="85"/>
      <c r="D129" s="85"/>
      <c r="E129" s="86"/>
      <c r="F129" s="85"/>
    </row>
    <row r="130" ht="18.75" spans="1:6">
      <c r="A130" s="85"/>
      <c r="B130" s="85"/>
      <c r="C130" s="85"/>
      <c r="D130" s="85"/>
      <c r="E130" s="86"/>
      <c r="F130" s="85"/>
    </row>
    <row r="131" ht="18.75" spans="1:6">
      <c r="A131" s="85"/>
      <c r="B131" s="85"/>
      <c r="C131" s="85"/>
      <c r="D131" s="85"/>
      <c r="E131" s="86"/>
      <c r="F131" s="85"/>
    </row>
    <row r="132" ht="18.75" spans="1:6">
      <c r="A132" s="85"/>
      <c r="B132" s="85"/>
      <c r="C132" s="85"/>
      <c r="D132" s="85"/>
      <c r="E132" s="86"/>
      <c r="F132" s="85"/>
    </row>
    <row r="133" ht="18.75" spans="1:6">
      <c r="A133" s="85"/>
      <c r="B133" s="85"/>
      <c r="C133" s="85"/>
      <c r="D133" s="85"/>
      <c r="E133" s="86"/>
      <c r="F133" s="85"/>
    </row>
    <row r="134" ht="18.75" spans="1:6">
      <c r="A134" s="85"/>
      <c r="B134" s="85"/>
      <c r="C134" s="85"/>
      <c r="D134" s="85"/>
      <c r="E134" s="86"/>
      <c r="F134" s="85"/>
    </row>
    <row r="135" ht="18.75" spans="1:6">
      <c r="A135" s="85"/>
      <c r="B135" s="85"/>
      <c r="C135" s="85"/>
      <c r="D135" s="85"/>
      <c r="E135" s="86"/>
      <c r="F135" s="85"/>
    </row>
    <row r="136" ht="18.75" spans="1:6">
      <c r="A136" s="85"/>
      <c r="B136" s="85"/>
      <c r="C136" s="85"/>
      <c r="D136" s="85"/>
      <c r="E136" s="86"/>
      <c r="F136" s="85"/>
    </row>
    <row r="137" ht="18.75" spans="1:6">
      <c r="A137" s="85"/>
      <c r="B137" s="85"/>
      <c r="C137" s="85"/>
      <c r="D137" s="85"/>
      <c r="E137" s="86"/>
      <c r="F137" s="85"/>
    </row>
    <row r="138" ht="18.75" spans="1:6">
      <c r="A138" s="85"/>
      <c r="B138" s="85"/>
      <c r="C138" s="85"/>
      <c r="D138" s="85"/>
      <c r="E138" s="86"/>
      <c r="F138" s="85"/>
    </row>
    <row r="139" ht="18.75" spans="1:6">
      <c r="A139" s="85"/>
      <c r="B139" s="85"/>
      <c r="C139" s="85"/>
      <c r="D139" s="85"/>
      <c r="E139" s="86"/>
      <c r="F139" s="85"/>
    </row>
    <row r="140" ht="18.75" spans="1:6">
      <c r="A140" s="85"/>
      <c r="B140" s="85"/>
      <c r="C140" s="85"/>
      <c r="D140" s="85"/>
      <c r="E140" s="86"/>
      <c r="F140" s="85"/>
    </row>
    <row r="141" ht="18.75" spans="1:6">
      <c r="A141" s="85"/>
      <c r="B141" s="85"/>
      <c r="C141" s="85"/>
      <c r="D141" s="85"/>
      <c r="E141" s="86"/>
      <c r="F141" s="85"/>
    </row>
    <row r="142" ht="18.75" spans="1:6">
      <c r="A142" s="85"/>
      <c r="B142" s="85"/>
      <c r="C142" s="85"/>
      <c r="D142" s="85"/>
      <c r="E142" s="86"/>
      <c r="F142" s="85"/>
    </row>
    <row r="143" ht="18.75" spans="1:6">
      <c r="A143" s="85"/>
      <c r="B143" s="85"/>
      <c r="C143" s="85"/>
      <c r="D143" s="85"/>
      <c r="E143" s="86"/>
      <c r="F143" s="85"/>
    </row>
    <row r="144" ht="18.75" spans="1:6">
      <c r="A144" s="85"/>
      <c r="B144" s="85"/>
      <c r="C144" s="85"/>
      <c r="D144" s="85"/>
      <c r="E144" s="86"/>
      <c r="F144" s="85"/>
    </row>
    <row r="145" ht="18.75" spans="1:6">
      <c r="A145" s="85"/>
      <c r="B145" s="85"/>
      <c r="C145" s="85"/>
      <c r="D145" s="85"/>
      <c r="E145" s="86"/>
      <c r="F145" s="85"/>
    </row>
    <row r="146" ht="18.75" spans="1:6">
      <c r="A146" s="85"/>
      <c r="B146" s="85"/>
      <c r="C146" s="85"/>
      <c r="D146" s="85"/>
      <c r="E146" s="86"/>
      <c r="F146" s="85"/>
    </row>
    <row r="147" ht="18.75" spans="1:6">
      <c r="A147" s="85"/>
      <c r="B147" s="85"/>
      <c r="C147" s="85"/>
      <c r="D147" s="85"/>
      <c r="E147" s="86"/>
      <c r="F147" s="85"/>
    </row>
    <row r="148" ht="18.75" spans="1:6">
      <c r="A148" s="85"/>
      <c r="B148" s="85"/>
      <c r="C148" s="85"/>
      <c r="D148" s="85"/>
      <c r="E148" s="86"/>
      <c r="F148" s="85"/>
    </row>
    <row r="149" ht="18.75" spans="1:6">
      <c r="A149" s="85"/>
      <c r="B149" s="85"/>
      <c r="C149" s="85"/>
      <c r="D149" s="85"/>
      <c r="E149" s="86"/>
      <c r="F149" s="85"/>
    </row>
    <row r="150" ht="18.75" spans="1:6">
      <c r="A150" s="85"/>
      <c r="B150" s="85"/>
      <c r="C150" s="85"/>
      <c r="D150" s="85"/>
      <c r="E150" s="86"/>
      <c r="F150" s="85"/>
    </row>
    <row r="151" ht="18.75" spans="1:6">
      <c r="A151" s="85"/>
      <c r="B151" s="85"/>
      <c r="C151" s="85"/>
      <c r="D151" s="85"/>
      <c r="E151" s="86"/>
      <c r="F151" s="85"/>
    </row>
    <row r="152" ht="18.75" spans="1:6">
      <c r="A152" s="85"/>
      <c r="B152" s="85"/>
      <c r="C152" s="85"/>
      <c r="D152" s="85"/>
      <c r="E152" s="86"/>
      <c r="F152" s="85"/>
    </row>
    <row r="153" ht="18.75" spans="1:6">
      <c r="A153" s="85"/>
      <c r="B153" s="85"/>
      <c r="C153" s="85"/>
      <c r="D153" s="85"/>
      <c r="E153" s="86"/>
      <c r="F153" s="85"/>
    </row>
    <row r="154" ht="18.75" spans="1:6">
      <c r="A154" s="85"/>
      <c r="B154" s="85"/>
      <c r="C154" s="85"/>
      <c r="D154" s="85"/>
      <c r="E154" s="86"/>
      <c r="F154" s="85"/>
    </row>
    <row r="155" ht="18.75" spans="1:6">
      <c r="A155" s="85"/>
      <c r="B155" s="85"/>
      <c r="C155" s="85"/>
      <c r="D155" s="85"/>
      <c r="E155" s="86"/>
      <c r="F155" s="85"/>
    </row>
    <row r="156" ht="18.75" spans="1:6">
      <c r="A156" s="85"/>
      <c r="B156" s="85"/>
      <c r="C156" s="85"/>
      <c r="D156" s="85"/>
      <c r="E156" s="86"/>
      <c r="F156" s="85"/>
    </row>
    <row r="157" ht="18.75" spans="1:6">
      <c r="A157" s="85"/>
      <c r="B157" s="85"/>
      <c r="C157" s="85"/>
      <c r="D157" s="85"/>
      <c r="E157" s="86"/>
      <c r="F157" s="85"/>
    </row>
    <row r="158" ht="18.75" spans="1:6">
      <c r="A158" s="85"/>
      <c r="B158" s="85"/>
      <c r="C158" s="85"/>
      <c r="D158" s="85"/>
      <c r="E158" s="86"/>
      <c r="F158" s="85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  <row r="200" ht="18.75" spans="1:6">
      <c r="A200" s="85"/>
      <c r="B200" s="85"/>
      <c r="C200" s="85"/>
      <c r="D200" s="85"/>
      <c r="E200" s="86"/>
      <c r="F200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0"/>
  <sheetViews>
    <sheetView workbookViewId="0">
      <selection activeCell="B3" sqref="B3"/>
    </sheetView>
  </sheetViews>
  <sheetFormatPr defaultColWidth="9" defaultRowHeight="14.25"/>
  <cols>
    <col min="1" max="1" width="7.5" style="71" customWidth="1"/>
    <col min="2" max="2" width="23.375" style="71" customWidth="1"/>
    <col min="3" max="3" width="6.875" style="71" customWidth="1"/>
    <col min="4" max="4" width="11.625" style="71" customWidth="1"/>
    <col min="5" max="5" width="27.375" style="72" customWidth="1"/>
    <col min="6" max="6" width="28.625" style="71" customWidth="1"/>
    <col min="7" max="7" width="9" style="71"/>
    <col min="8" max="8" width="18.375" style="71" customWidth="1"/>
    <col min="9" max="9" width="17.875" style="71" customWidth="1"/>
    <col min="10" max="16384" width="9" style="71"/>
  </cols>
  <sheetData>
    <row r="1" ht="36.75" customHeight="1" spans="1:9">
      <c r="A1" s="73" t="s">
        <v>183</v>
      </c>
      <c r="B1" s="74"/>
      <c r="C1" s="74"/>
      <c r="D1" s="74"/>
      <c r="E1" s="75"/>
      <c r="F1" s="76">
        <f>分析总表!G1</f>
        <v>45798</v>
      </c>
      <c r="H1" s="77" t="s">
        <v>168</v>
      </c>
      <c r="I1" s="77" t="s">
        <v>169</v>
      </c>
    </row>
    <row r="2" s="71" customFormat="1" ht="30" customHeight="1" spans="1:9">
      <c r="A2" s="78" t="s">
        <v>1</v>
      </c>
      <c r="B2" s="78" t="s">
        <v>3</v>
      </c>
      <c r="C2" s="78" t="s">
        <v>4</v>
      </c>
      <c r="D2" s="78" t="s">
        <v>164</v>
      </c>
      <c r="E2" s="79" t="s">
        <v>6</v>
      </c>
      <c r="F2" s="78" t="s">
        <v>170</v>
      </c>
      <c r="H2" s="80">
        <f>SUM(D3:D100)</f>
        <v>138</v>
      </c>
      <c r="I2" s="80">
        <f>COUNTIF(分析总表!B3:B189,"玉米类")</f>
        <v>4</v>
      </c>
    </row>
    <row r="3" s="71" customFormat="1" ht="30" customHeight="1" spans="1:6">
      <c r="A3" s="78">
        <v>1</v>
      </c>
      <c r="B3" s="81" t="str" cm="1">
        <f t="array" ref="B3:F6">_xlfn._xlws.SORT(_xlfn._xlws.FILTER(分析总表!C3:G672,分析总表!B3:B672=LEFT(A1,3)))</f>
        <v>玉米粒</v>
      </c>
      <c r="C3" s="81" t="str">
        <v>斤</v>
      </c>
      <c r="D3" s="82">
        <v>10</v>
      </c>
      <c r="E3" s="83">
        <v>0</v>
      </c>
      <c r="F3" s="78" t="str">
        <v>红岭综合训练场</v>
      </c>
    </row>
    <row r="4" s="71" customFormat="1" ht="30" customHeight="1" spans="1:6">
      <c r="A4" s="78">
        <v>2</v>
      </c>
      <c r="B4" s="81" t="str">
        <v>玉米粒</v>
      </c>
      <c r="C4" s="81" t="str">
        <v>斤</v>
      </c>
      <c r="D4" s="82">
        <v>30</v>
      </c>
      <c r="E4" s="83">
        <v>0</v>
      </c>
      <c r="F4" s="78" t="str">
        <v>大正学员五大队</v>
      </c>
    </row>
    <row r="5" s="71" customFormat="1" ht="30" customHeight="1" spans="1:6">
      <c r="A5" s="78">
        <v>3</v>
      </c>
      <c r="B5" s="81" t="str">
        <v>玉米粒</v>
      </c>
      <c r="C5" s="81" t="str">
        <v>斤</v>
      </c>
      <c r="D5" s="82">
        <v>97</v>
      </c>
      <c r="E5" s="83">
        <v>0</v>
      </c>
      <c r="F5" s="78" t="str">
        <v>大正食堂</v>
      </c>
    </row>
    <row r="6" s="71" customFormat="1" ht="30" customHeight="1" spans="1:6">
      <c r="A6" s="78">
        <v>4</v>
      </c>
      <c r="B6" s="81" t="str">
        <v>玉米粒</v>
      </c>
      <c r="C6" s="81" t="str">
        <v>斤</v>
      </c>
      <c r="D6" s="82">
        <v>1</v>
      </c>
      <c r="E6" s="83">
        <v>0</v>
      </c>
      <c r="F6" s="78" t="str">
        <v>港澳楼1</v>
      </c>
    </row>
    <row r="7" s="71" customFormat="1" ht="30" customHeight="1" spans="1:6">
      <c r="A7" s="78">
        <v>5</v>
      </c>
      <c r="B7" s="81"/>
      <c r="C7" s="81"/>
      <c r="D7" s="82"/>
      <c r="E7" s="83"/>
      <c r="F7" s="78"/>
    </row>
    <row r="8" s="71" customFormat="1" ht="30" customHeight="1" spans="1:6">
      <c r="A8" s="78">
        <v>6</v>
      </c>
      <c r="B8" s="81"/>
      <c r="C8" s="81"/>
      <c r="D8" s="82"/>
      <c r="E8" s="83"/>
      <c r="F8" s="78"/>
    </row>
    <row r="9" s="71" customFormat="1" ht="30" customHeight="1" spans="1:6">
      <c r="A9" s="78">
        <v>7</v>
      </c>
      <c r="B9" s="81"/>
      <c r="C9" s="81"/>
      <c r="D9" s="82"/>
      <c r="E9" s="83"/>
      <c r="F9" s="78"/>
    </row>
    <row r="10" s="71" customFormat="1" ht="30" customHeight="1" spans="1:6">
      <c r="A10" s="78">
        <v>8</v>
      </c>
      <c r="B10" s="81"/>
      <c r="C10" s="81"/>
      <c r="D10" s="82"/>
      <c r="E10" s="83"/>
      <c r="F10" s="78"/>
    </row>
    <row r="11" s="71" customFormat="1" ht="30" customHeight="1" spans="1:6">
      <c r="A11" s="78">
        <v>9</v>
      </c>
      <c r="B11" s="81"/>
      <c r="C11" s="81"/>
      <c r="D11" s="82"/>
      <c r="E11" s="83"/>
      <c r="F11" s="78"/>
    </row>
    <row r="12" s="71" customFormat="1" ht="30" customHeight="1" spans="1:6">
      <c r="A12" s="78">
        <v>10</v>
      </c>
      <c r="B12" s="81"/>
      <c r="C12" s="81"/>
      <c r="D12" s="82"/>
      <c r="E12" s="83"/>
      <c r="F12" s="78"/>
    </row>
    <row r="13" s="71" customFormat="1" ht="30" customHeight="1" spans="1:6">
      <c r="A13" s="78">
        <v>11</v>
      </c>
      <c r="B13" s="81"/>
      <c r="C13" s="81"/>
      <c r="D13" s="82"/>
      <c r="E13" s="83"/>
      <c r="F13" s="78"/>
    </row>
    <row r="14" s="71" customFormat="1" ht="30" customHeight="1" spans="1:6">
      <c r="A14" s="78">
        <v>12</v>
      </c>
      <c r="B14" s="81"/>
      <c r="C14" s="81"/>
      <c r="D14" s="82"/>
      <c r="E14" s="83"/>
      <c r="F14" s="78"/>
    </row>
    <row r="15" s="71" customFormat="1" ht="30" customHeight="1" spans="1:6">
      <c r="A15" s="78">
        <v>13</v>
      </c>
      <c r="B15" s="81"/>
      <c r="C15" s="81"/>
      <c r="D15" s="82"/>
      <c r="E15" s="83"/>
      <c r="F15" s="78"/>
    </row>
    <row r="16" s="71" customFormat="1" ht="30" customHeight="1" spans="1:6">
      <c r="A16" s="78">
        <v>14</v>
      </c>
      <c r="B16" s="81"/>
      <c r="C16" s="81"/>
      <c r="D16" s="82"/>
      <c r="E16" s="83"/>
      <c r="F16" s="78"/>
    </row>
    <row r="17" s="71" customFormat="1" ht="30" customHeight="1" spans="1:6">
      <c r="A17" s="78">
        <v>15</v>
      </c>
      <c r="B17" s="81"/>
      <c r="C17" s="81"/>
      <c r="D17" s="82"/>
      <c r="E17" s="83"/>
      <c r="F17" s="78"/>
    </row>
    <row r="18" s="71" customFormat="1" ht="30" customHeight="1" spans="1:6">
      <c r="A18" s="78">
        <v>16</v>
      </c>
      <c r="B18" s="81"/>
      <c r="C18" s="81"/>
      <c r="D18" s="82"/>
      <c r="E18" s="83"/>
      <c r="F18" s="78"/>
    </row>
    <row r="19" s="71" customFormat="1" ht="30" customHeight="1" spans="1:6">
      <c r="A19" s="78">
        <v>17</v>
      </c>
      <c r="B19" s="81"/>
      <c r="C19" s="81"/>
      <c r="D19" s="82"/>
      <c r="E19" s="83"/>
      <c r="F19" s="78"/>
    </row>
    <row r="20" s="71" customFormat="1" ht="30" customHeight="1" spans="1:6">
      <c r="A20" s="78">
        <v>18</v>
      </c>
      <c r="B20" s="81"/>
      <c r="C20" s="81"/>
      <c r="D20" s="82"/>
      <c r="E20" s="83"/>
      <c r="F20" s="78"/>
    </row>
    <row r="21" s="71" customFormat="1" ht="30" customHeight="1" spans="1:6">
      <c r="A21" s="78">
        <v>19</v>
      </c>
      <c r="B21" s="81"/>
      <c r="C21" s="81"/>
      <c r="D21" s="82"/>
      <c r="E21" s="83"/>
      <c r="F21" s="78"/>
    </row>
    <row r="22" s="71" customFormat="1" ht="30" customHeight="1" spans="1:6">
      <c r="A22" s="78">
        <v>20</v>
      </c>
      <c r="B22" s="81"/>
      <c r="C22" s="81"/>
      <c r="D22" s="82"/>
      <c r="E22" s="83"/>
      <c r="F22" s="78"/>
    </row>
    <row r="23" s="71" customFormat="1" ht="30" customHeight="1" spans="1:6">
      <c r="A23" s="78">
        <v>16</v>
      </c>
      <c r="B23" s="81"/>
      <c r="C23" s="81"/>
      <c r="D23" s="82"/>
      <c r="E23" s="83"/>
      <c r="F23" s="78"/>
    </row>
    <row r="24" s="71" customFormat="1" ht="30" customHeight="1" spans="1:6">
      <c r="A24" s="78">
        <v>17</v>
      </c>
      <c r="B24" s="81"/>
      <c r="C24" s="81"/>
      <c r="D24" s="82"/>
      <c r="E24" s="83"/>
      <c r="F24" s="78"/>
    </row>
    <row r="25" s="71" customFormat="1" ht="30" customHeight="1" spans="1:6">
      <c r="A25" s="78">
        <v>18</v>
      </c>
      <c r="B25" s="81"/>
      <c r="C25" s="81"/>
      <c r="D25" s="82"/>
      <c r="E25" s="83"/>
      <c r="F25" s="78"/>
    </row>
    <row r="26" s="71" customFormat="1" ht="30" customHeight="1" spans="1:6">
      <c r="A26" s="78">
        <v>19</v>
      </c>
      <c r="B26" s="81"/>
      <c r="C26" s="81"/>
      <c r="D26" s="82"/>
      <c r="E26" s="83"/>
      <c r="F26" s="78"/>
    </row>
    <row r="27" s="71" customFormat="1" ht="30" customHeight="1" spans="1:6">
      <c r="A27" s="78">
        <v>20</v>
      </c>
      <c r="B27" s="81"/>
      <c r="C27" s="81"/>
      <c r="D27" s="82"/>
      <c r="E27" s="83"/>
      <c r="F27" s="78"/>
    </row>
    <row r="28" s="71" customFormat="1" ht="30" customHeight="1" spans="1:6">
      <c r="A28" s="78">
        <v>21</v>
      </c>
      <c r="B28" s="81"/>
      <c r="C28" s="81"/>
      <c r="D28" s="82"/>
      <c r="E28" s="83"/>
      <c r="F28" s="78"/>
    </row>
    <row r="29" s="71" customFormat="1" ht="30" customHeight="1" spans="1:6">
      <c r="A29" s="78">
        <v>22</v>
      </c>
      <c r="B29" s="81"/>
      <c r="C29" s="81"/>
      <c r="D29" s="82"/>
      <c r="E29" s="83"/>
      <c r="F29" s="78"/>
    </row>
    <row r="30" s="71" customFormat="1" ht="30" customHeight="1" spans="1:6">
      <c r="A30" s="78">
        <v>23</v>
      </c>
      <c r="B30" s="81"/>
      <c r="C30" s="81"/>
      <c r="D30" s="82"/>
      <c r="E30" s="83"/>
      <c r="F30" s="78"/>
    </row>
    <row r="31" s="71" customFormat="1" ht="30" customHeight="1" spans="1:6">
      <c r="A31" s="78">
        <v>24</v>
      </c>
      <c r="B31" s="81"/>
      <c r="C31" s="81"/>
      <c r="D31" s="82"/>
      <c r="E31" s="83"/>
      <c r="F31" s="78"/>
    </row>
    <row r="32" s="71" customFormat="1" ht="30" customHeight="1" spans="1:6">
      <c r="A32" s="78">
        <v>25</v>
      </c>
      <c r="B32" s="81"/>
      <c r="C32" s="81"/>
      <c r="D32" s="82"/>
      <c r="E32" s="83"/>
      <c r="F32" s="78"/>
    </row>
    <row r="33" s="71" customFormat="1" ht="30" customHeight="1" spans="1:6">
      <c r="A33" s="78">
        <v>26</v>
      </c>
      <c r="B33" s="81"/>
      <c r="C33" s="81"/>
      <c r="D33" s="82"/>
      <c r="E33" s="83"/>
      <c r="F33" s="78"/>
    </row>
    <row r="34" s="71" customFormat="1" ht="30" customHeight="1" spans="1:6">
      <c r="A34" s="78">
        <v>27</v>
      </c>
      <c r="B34" s="81"/>
      <c r="C34" s="81"/>
      <c r="D34" s="82"/>
      <c r="E34" s="83"/>
      <c r="F34" s="78"/>
    </row>
    <row r="35" s="71" customFormat="1" ht="30" customHeight="1" spans="1:6">
      <c r="A35" s="78">
        <v>28</v>
      </c>
      <c r="B35" s="81"/>
      <c r="C35" s="81"/>
      <c r="D35" s="82"/>
      <c r="E35" s="83"/>
      <c r="F35" s="78"/>
    </row>
    <row r="36" s="71" customFormat="1" ht="30" customHeight="1" spans="1:6">
      <c r="A36" s="78">
        <v>29</v>
      </c>
      <c r="B36" s="81"/>
      <c r="C36" s="81"/>
      <c r="D36" s="82"/>
      <c r="E36" s="83"/>
      <c r="F36" s="78"/>
    </row>
    <row r="37" s="71" customFormat="1" ht="30" customHeight="1" spans="1:6">
      <c r="A37" s="78">
        <v>30</v>
      </c>
      <c r="B37" s="81"/>
      <c r="C37" s="81"/>
      <c r="D37" s="82"/>
      <c r="E37" s="83"/>
      <c r="F37" s="78"/>
    </row>
    <row r="38" s="71" customFormat="1" ht="30" customHeight="1" spans="1:6">
      <c r="A38" s="84"/>
      <c r="B38" s="84"/>
      <c r="C38" s="84"/>
      <c r="D38" s="82"/>
      <c r="E38" s="83"/>
      <c r="F38" s="78"/>
    </row>
    <row r="39" ht="18.75" spans="1:6">
      <c r="A39" s="85"/>
      <c r="B39" s="85"/>
      <c r="C39" s="85"/>
      <c r="D39" s="85"/>
      <c r="E39" s="86"/>
      <c r="F39" s="85"/>
    </row>
    <row r="40" ht="18.75" spans="1:6">
      <c r="A40" s="85"/>
      <c r="B40" s="85"/>
      <c r="C40" s="85"/>
      <c r="D40" s="85"/>
      <c r="E40" s="86"/>
      <c r="F40" s="85"/>
    </row>
    <row r="41" ht="18.75" spans="1:6">
      <c r="A41" s="85"/>
      <c r="B41" s="85"/>
      <c r="C41" s="85"/>
      <c r="D41" s="85"/>
      <c r="E41" s="86"/>
      <c r="F41" s="85"/>
    </row>
    <row r="42" ht="18.75" spans="1:6">
      <c r="A42" s="85"/>
      <c r="B42" s="85"/>
      <c r="C42" s="85"/>
      <c r="D42" s="85"/>
      <c r="E42" s="86"/>
      <c r="F42" s="85"/>
    </row>
    <row r="43" ht="18.75" spans="1:6">
      <c r="A43" s="85"/>
      <c r="B43" s="85"/>
      <c r="C43" s="85"/>
      <c r="D43" s="85"/>
      <c r="E43" s="86"/>
      <c r="F43" s="85"/>
    </row>
    <row r="44" ht="18.75" spans="1:6">
      <c r="A44" s="85"/>
      <c r="B44" s="85"/>
      <c r="C44" s="85"/>
      <c r="D44" s="85"/>
      <c r="E44" s="86"/>
      <c r="F44" s="85"/>
    </row>
    <row r="45" ht="18.75" spans="1:6">
      <c r="A45" s="85"/>
      <c r="B45" s="85"/>
      <c r="C45" s="85"/>
      <c r="D45" s="85"/>
      <c r="E45" s="86"/>
      <c r="F45" s="85"/>
    </row>
    <row r="46" ht="18.75" spans="1:6">
      <c r="A46" s="85"/>
      <c r="B46" s="85"/>
      <c r="C46" s="85"/>
      <c r="D46" s="85"/>
      <c r="E46" s="86"/>
      <c r="F46" s="85"/>
    </row>
    <row r="47" ht="18.75" spans="1:6">
      <c r="A47" s="85"/>
      <c r="B47" s="85"/>
      <c r="C47" s="85"/>
      <c r="D47" s="85"/>
      <c r="E47" s="86"/>
      <c r="F47" s="85"/>
    </row>
    <row r="48" ht="18.75" spans="1:6">
      <c r="A48" s="85"/>
      <c r="B48" s="85"/>
      <c r="C48" s="85"/>
      <c r="D48" s="85"/>
      <c r="E48" s="86"/>
      <c r="F48" s="85"/>
    </row>
    <row r="49" ht="18.75" spans="1:6">
      <c r="A49" s="85"/>
      <c r="B49" s="85"/>
      <c r="C49" s="85"/>
      <c r="D49" s="85"/>
      <c r="E49" s="86"/>
      <c r="F49" s="85"/>
    </row>
    <row r="50" ht="18.75" spans="1:6">
      <c r="A50" s="85"/>
      <c r="B50" s="85"/>
      <c r="C50" s="85"/>
      <c r="D50" s="85"/>
      <c r="E50" s="86"/>
      <c r="F50" s="85"/>
    </row>
    <row r="51" ht="18.75" spans="1:6">
      <c r="A51" s="85"/>
      <c r="B51" s="85"/>
      <c r="C51" s="85"/>
      <c r="D51" s="85"/>
      <c r="E51" s="86"/>
      <c r="F51" s="85"/>
    </row>
    <row r="52" ht="18.75" spans="1:6">
      <c r="A52" s="85"/>
      <c r="B52" s="85"/>
      <c r="C52" s="85"/>
      <c r="D52" s="85"/>
      <c r="E52" s="86"/>
      <c r="F52" s="85"/>
    </row>
    <row r="53" ht="18.75" spans="1:6">
      <c r="A53" s="85"/>
      <c r="B53" s="85"/>
      <c r="C53" s="85"/>
      <c r="D53" s="85"/>
      <c r="E53" s="86"/>
      <c r="F53" s="85"/>
    </row>
    <row r="54" ht="18.75" spans="1:6">
      <c r="A54" s="85"/>
      <c r="B54" s="85"/>
      <c r="C54" s="85"/>
      <c r="D54" s="85"/>
      <c r="E54" s="86"/>
      <c r="F54" s="85"/>
    </row>
    <row r="55" ht="18.75" spans="1:6">
      <c r="A55" s="85"/>
      <c r="B55" s="85"/>
      <c r="C55" s="85"/>
      <c r="D55" s="85"/>
      <c r="E55" s="86"/>
      <c r="F55" s="85"/>
    </row>
    <row r="56" ht="18.75" spans="1:6">
      <c r="A56" s="85"/>
      <c r="B56" s="85"/>
      <c r="C56" s="85"/>
      <c r="D56" s="85"/>
      <c r="E56" s="86"/>
      <c r="F56" s="85"/>
    </row>
    <row r="57" ht="18.75" spans="1:6">
      <c r="A57" s="85"/>
      <c r="B57" s="85"/>
      <c r="C57" s="85"/>
      <c r="D57" s="85"/>
      <c r="E57" s="86"/>
      <c r="F57" s="85"/>
    </row>
    <row r="58" ht="18.75" spans="1:6">
      <c r="A58" s="85"/>
      <c r="B58" s="85"/>
      <c r="C58" s="85"/>
      <c r="D58" s="85"/>
      <c r="E58" s="86"/>
      <c r="F58" s="85"/>
    </row>
    <row r="59" ht="18.75" spans="1:6">
      <c r="A59" s="85"/>
      <c r="B59" s="85"/>
      <c r="C59" s="85"/>
      <c r="D59" s="85"/>
      <c r="E59" s="86"/>
      <c r="F59" s="85"/>
    </row>
    <row r="60" ht="18.75" spans="1:6">
      <c r="A60" s="85"/>
      <c r="B60" s="85"/>
      <c r="C60" s="85"/>
      <c r="D60" s="85"/>
      <c r="E60" s="86"/>
      <c r="F60" s="85"/>
    </row>
    <row r="61" ht="18.75" spans="1:6">
      <c r="A61" s="85"/>
      <c r="B61" s="85"/>
      <c r="C61" s="85"/>
      <c r="D61" s="85"/>
      <c r="E61" s="86"/>
      <c r="F61" s="85"/>
    </row>
    <row r="62" ht="18.75" spans="1:6">
      <c r="A62" s="85"/>
      <c r="B62" s="85"/>
      <c r="C62" s="85"/>
      <c r="D62" s="85"/>
      <c r="E62" s="86"/>
      <c r="F62" s="85"/>
    </row>
    <row r="63" ht="18.75" spans="1:6">
      <c r="A63" s="85"/>
      <c r="B63" s="85"/>
      <c r="C63" s="85"/>
      <c r="D63" s="85"/>
      <c r="E63" s="86"/>
      <c r="F63" s="85"/>
    </row>
    <row r="64" ht="18.75" spans="1:6">
      <c r="A64" s="85"/>
      <c r="B64" s="85"/>
      <c r="C64" s="85"/>
      <c r="D64" s="85"/>
      <c r="E64" s="86"/>
      <c r="F64" s="85"/>
    </row>
    <row r="65" ht="18.75" spans="1:6">
      <c r="A65" s="85"/>
      <c r="B65" s="85"/>
      <c r="C65" s="85"/>
      <c r="D65" s="85"/>
      <c r="E65" s="86"/>
      <c r="F65" s="85"/>
    </row>
    <row r="66" ht="18.75" spans="1:6">
      <c r="A66" s="85"/>
      <c r="B66" s="85"/>
      <c r="C66" s="85"/>
      <c r="D66" s="85"/>
      <c r="E66" s="86"/>
      <c r="F66" s="85"/>
    </row>
    <row r="67" ht="18.75" spans="1:6">
      <c r="A67" s="85"/>
      <c r="B67" s="85"/>
      <c r="C67" s="85"/>
      <c r="D67" s="85"/>
      <c r="E67" s="86"/>
      <c r="F67" s="85"/>
    </row>
    <row r="68" ht="18.75" spans="1:6">
      <c r="A68" s="85"/>
      <c r="B68" s="85"/>
      <c r="C68" s="85"/>
      <c r="D68" s="85"/>
      <c r="E68" s="86"/>
      <c r="F68" s="85"/>
    </row>
    <row r="69" ht="18.75" spans="1:6">
      <c r="A69" s="85"/>
      <c r="B69" s="85"/>
      <c r="C69" s="85"/>
      <c r="D69" s="85"/>
      <c r="E69" s="86"/>
      <c r="F69" s="85"/>
    </row>
    <row r="70" ht="18.75" spans="1:6">
      <c r="A70" s="85"/>
      <c r="B70" s="85"/>
      <c r="C70" s="85"/>
      <c r="D70" s="85"/>
      <c r="E70" s="86"/>
      <c r="F70" s="85"/>
    </row>
    <row r="71" ht="18.75" spans="1:6">
      <c r="A71" s="85"/>
      <c r="B71" s="85"/>
      <c r="C71" s="85"/>
      <c r="D71" s="85"/>
      <c r="E71" s="86"/>
      <c r="F71" s="85"/>
    </row>
    <row r="72" ht="18.75" spans="1:6">
      <c r="A72" s="85"/>
      <c r="B72" s="85"/>
      <c r="C72" s="85"/>
      <c r="D72" s="85"/>
      <c r="E72" s="86"/>
      <c r="F72" s="85"/>
    </row>
    <row r="73" ht="18.75" spans="1:6">
      <c r="A73" s="85"/>
      <c r="B73" s="85"/>
      <c r="C73" s="85"/>
      <c r="D73" s="85"/>
      <c r="E73" s="86"/>
      <c r="F73" s="85"/>
    </row>
    <row r="74" ht="18.75" spans="1:6">
      <c r="A74" s="85"/>
      <c r="B74" s="85"/>
      <c r="C74" s="85"/>
      <c r="D74" s="85"/>
      <c r="E74" s="86"/>
      <c r="F74" s="85"/>
    </row>
    <row r="75" ht="18.75" spans="1:6">
      <c r="A75" s="85"/>
      <c r="B75" s="85"/>
      <c r="C75" s="85"/>
      <c r="D75" s="85"/>
      <c r="E75" s="86"/>
      <c r="F75" s="85"/>
    </row>
    <row r="76" ht="18.75" spans="1:6">
      <c r="A76" s="85"/>
      <c r="B76" s="85"/>
      <c r="C76" s="85"/>
      <c r="D76" s="85"/>
      <c r="E76" s="86"/>
      <c r="F76" s="85"/>
    </row>
    <row r="77" ht="18.75" spans="1:6">
      <c r="A77" s="85"/>
      <c r="B77" s="85"/>
      <c r="C77" s="85"/>
      <c r="D77" s="85"/>
      <c r="E77" s="86"/>
      <c r="F77" s="85"/>
    </row>
    <row r="78" ht="18.75" spans="1:6">
      <c r="A78" s="85"/>
      <c r="B78" s="85"/>
      <c r="C78" s="85"/>
      <c r="D78" s="85"/>
      <c r="E78" s="86"/>
      <c r="F78" s="85"/>
    </row>
    <row r="79" ht="18.75" spans="1:6">
      <c r="A79" s="85"/>
      <c r="B79" s="85"/>
      <c r="C79" s="85"/>
      <c r="D79" s="85"/>
      <c r="E79" s="86"/>
      <c r="F79" s="85"/>
    </row>
    <row r="80" ht="18.75" spans="1:6">
      <c r="A80" s="85"/>
      <c r="B80" s="85"/>
      <c r="C80" s="85"/>
      <c r="D80" s="85"/>
      <c r="E80" s="86"/>
      <c r="F80" s="85"/>
    </row>
    <row r="81" ht="18.75" spans="1:6">
      <c r="A81" s="85"/>
      <c r="B81" s="85"/>
      <c r="C81" s="85"/>
      <c r="D81" s="85"/>
      <c r="E81" s="86"/>
      <c r="F81" s="85"/>
    </row>
    <row r="82" ht="18.75" spans="1:6">
      <c r="A82" s="85"/>
      <c r="B82" s="85"/>
      <c r="C82" s="85"/>
      <c r="D82" s="85"/>
      <c r="E82" s="86"/>
      <c r="F82" s="85"/>
    </row>
    <row r="83" ht="18.75" spans="1:6">
      <c r="A83" s="85"/>
      <c r="B83" s="85"/>
      <c r="C83" s="85"/>
      <c r="D83" s="85"/>
      <c r="E83" s="86"/>
      <c r="F83" s="85"/>
    </row>
    <row r="84" ht="18.75" spans="1:6">
      <c r="A84" s="85"/>
      <c r="B84" s="85"/>
      <c r="C84" s="85"/>
      <c r="D84" s="85"/>
      <c r="E84" s="86"/>
      <c r="F84" s="85"/>
    </row>
    <row r="85" ht="18.75" spans="1:6">
      <c r="A85" s="85"/>
      <c r="B85" s="85"/>
      <c r="C85" s="85"/>
      <c r="D85" s="85"/>
      <c r="E85" s="86"/>
      <c r="F85" s="85"/>
    </row>
    <row r="86" ht="18.75" spans="1:6">
      <c r="A86" s="85"/>
      <c r="B86" s="85"/>
      <c r="C86" s="85"/>
      <c r="D86" s="85"/>
      <c r="E86" s="86"/>
      <c r="F86" s="85"/>
    </row>
    <row r="87" ht="18.75" spans="1:6">
      <c r="A87" s="85"/>
      <c r="B87" s="85"/>
      <c r="C87" s="85"/>
      <c r="D87" s="85"/>
      <c r="E87" s="86"/>
      <c r="F87" s="85"/>
    </row>
    <row r="88" ht="18.75" spans="1:6">
      <c r="A88" s="85"/>
      <c r="B88" s="85"/>
      <c r="C88" s="85"/>
      <c r="D88" s="85"/>
      <c r="E88" s="86"/>
      <c r="F88" s="85"/>
    </row>
    <row r="89" ht="18.75" spans="1:6">
      <c r="A89" s="85"/>
      <c r="B89" s="85"/>
      <c r="C89" s="85"/>
      <c r="D89" s="85"/>
      <c r="E89" s="86"/>
      <c r="F89" s="85"/>
    </row>
    <row r="90" ht="18.75" spans="1:6">
      <c r="A90" s="85"/>
      <c r="B90" s="85"/>
      <c r="C90" s="85"/>
      <c r="D90" s="85"/>
      <c r="E90" s="86"/>
      <c r="F90" s="85"/>
    </row>
    <row r="91" ht="18.75" spans="1:6">
      <c r="A91" s="85"/>
      <c r="B91" s="85"/>
      <c r="C91" s="85"/>
      <c r="D91" s="85"/>
      <c r="E91" s="86"/>
      <c r="F91" s="85"/>
    </row>
    <row r="92" ht="18.75" spans="1:6">
      <c r="A92" s="85"/>
      <c r="B92" s="85"/>
      <c r="C92" s="85"/>
      <c r="D92" s="85"/>
      <c r="E92" s="86"/>
      <c r="F92" s="85"/>
    </row>
    <row r="93" ht="18.75" spans="1:6">
      <c r="A93" s="85"/>
      <c r="B93" s="85"/>
      <c r="C93" s="85"/>
      <c r="D93" s="85"/>
      <c r="E93" s="86"/>
      <c r="F93" s="85"/>
    </row>
    <row r="94" ht="18.75" spans="1:6">
      <c r="A94" s="85"/>
      <c r="B94" s="85"/>
      <c r="C94" s="85"/>
      <c r="D94" s="85"/>
      <c r="E94" s="86"/>
      <c r="F94" s="85"/>
    </row>
    <row r="95" ht="18.75" spans="1:6">
      <c r="A95" s="85"/>
      <c r="B95" s="85"/>
      <c r="C95" s="85"/>
      <c r="D95" s="85"/>
      <c r="E95" s="86"/>
      <c r="F95" s="85"/>
    </row>
    <row r="96" ht="18.75" spans="1:6">
      <c r="A96" s="85"/>
      <c r="B96" s="85"/>
      <c r="C96" s="85"/>
      <c r="D96" s="85"/>
      <c r="E96" s="86"/>
      <c r="F96" s="85"/>
    </row>
    <row r="97" ht="18.75" spans="1:6">
      <c r="A97" s="85"/>
      <c r="B97" s="85"/>
      <c r="C97" s="85"/>
      <c r="D97" s="85"/>
      <c r="E97" s="86"/>
      <c r="F97" s="85"/>
    </row>
    <row r="98" ht="18.75" spans="1:6">
      <c r="A98" s="85"/>
      <c r="B98" s="85"/>
      <c r="C98" s="85"/>
      <c r="D98" s="85"/>
      <c r="E98" s="86"/>
      <c r="F98" s="85"/>
    </row>
    <row r="99" ht="18.75" spans="1:6">
      <c r="A99" s="85"/>
      <c r="B99" s="85"/>
      <c r="C99" s="85"/>
      <c r="D99" s="85"/>
      <c r="E99" s="86"/>
      <c r="F99" s="85"/>
    </row>
    <row r="100" ht="18.75" spans="1:6">
      <c r="A100" s="85"/>
      <c r="B100" s="85"/>
      <c r="C100" s="85"/>
      <c r="D100" s="85"/>
      <c r="E100" s="86"/>
      <c r="F100" s="85"/>
    </row>
    <row r="101" ht="18.75" spans="1:6">
      <c r="A101" s="85"/>
      <c r="B101" s="85"/>
      <c r="C101" s="85"/>
      <c r="D101" s="85"/>
      <c r="E101" s="86"/>
      <c r="F101" s="85"/>
    </row>
    <row r="102" ht="18.75" spans="1:6">
      <c r="A102" s="85"/>
      <c r="B102" s="85"/>
      <c r="C102" s="85"/>
      <c r="D102" s="85"/>
      <c r="E102" s="86"/>
      <c r="F102" s="85"/>
    </row>
    <row r="103" ht="18.75" spans="1:6">
      <c r="A103" s="85"/>
      <c r="B103" s="85"/>
      <c r="C103" s="85"/>
      <c r="D103" s="85"/>
      <c r="E103" s="86"/>
      <c r="F103" s="85"/>
    </row>
    <row r="104" ht="18.75" spans="1:6">
      <c r="A104" s="85"/>
      <c r="B104" s="85"/>
      <c r="C104" s="85"/>
      <c r="D104" s="85"/>
      <c r="E104" s="86"/>
      <c r="F104" s="85"/>
    </row>
    <row r="105" ht="18.75" spans="1:6">
      <c r="A105" s="85"/>
      <c r="B105" s="85"/>
      <c r="C105" s="85"/>
      <c r="D105" s="85"/>
      <c r="E105" s="86"/>
      <c r="F105" s="85"/>
    </row>
    <row r="106" ht="18.75" spans="1:6">
      <c r="A106" s="85"/>
      <c r="B106" s="85"/>
      <c r="C106" s="85"/>
      <c r="D106" s="85"/>
      <c r="E106" s="86"/>
      <c r="F106" s="85"/>
    </row>
    <row r="107" ht="18.75" spans="1:6">
      <c r="A107" s="85"/>
      <c r="B107" s="85"/>
      <c r="C107" s="85"/>
      <c r="D107" s="85"/>
      <c r="E107" s="86"/>
      <c r="F107" s="85"/>
    </row>
    <row r="108" ht="18.75" spans="1:6">
      <c r="A108" s="85"/>
      <c r="B108" s="85"/>
      <c r="C108" s="85"/>
      <c r="D108" s="85"/>
      <c r="E108" s="86"/>
      <c r="F108" s="85"/>
    </row>
    <row r="109" ht="18.75" spans="1:6">
      <c r="A109" s="85"/>
      <c r="B109" s="85"/>
      <c r="C109" s="85"/>
      <c r="D109" s="85"/>
      <c r="E109" s="86"/>
      <c r="F109" s="85"/>
    </row>
    <row r="110" ht="18.75" spans="1:6">
      <c r="A110" s="85"/>
      <c r="B110" s="85"/>
      <c r="C110" s="85"/>
      <c r="D110" s="85"/>
      <c r="E110" s="86"/>
      <c r="F110" s="85"/>
    </row>
    <row r="111" ht="18.75" spans="1:6">
      <c r="A111" s="85"/>
      <c r="B111" s="85"/>
      <c r="C111" s="85"/>
      <c r="D111" s="85"/>
      <c r="E111" s="86"/>
      <c r="F111" s="85"/>
    </row>
    <row r="112" ht="18.75" spans="1:6">
      <c r="A112" s="85"/>
      <c r="B112" s="85"/>
      <c r="C112" s="85"/>
      <c r="D112" s="85"/>
      <c r="E112" s="86"/>
      <c r="F112" s="85"/>
    </row>
    <row r="113" ht="18.75" spans="1:6">
      <c r="A113" s="85"/>
      <c r="B113" s="85"/>
      <c r="C113" s="85"/>
      <c r="D113" s="85"/>
      <c r="E113" s="86"/>
      <c r="F113" s="85"/>
    </row>
    <row r="114" ht="18.75" spans="1:6">
      <c r="A114" s="85"/>
      <c r="B114" s="85"/>
      <c r="C114" s="85"/>
      <c r="D114" s="85"/>
      <c r="E114" s="86"/>
      <c r="F114" s="85"/>
    </row>
    <row r="115" ht="18.75" spans="1:6">
      <c r="A115" s="85"/>
      <c r="B115" s="85"/>
      <c r="C115" s="85"/>
      <c r="D115" s="85"/>
      <c r="E115" s="86"/>
      <c r="F115" s="85"/>
    </row>
    <row r="116" ht="18.75" spans="1:6">
      <c r="A116" s="85"/>
      <c r="B116" s="85"/>
      <c r="C116" s="85"/>
      <c r="D116" s="85"/>
      <c r="E116" s="86"/>
      <c r="F116" s="85"/>
    </row>
    <row r="117" ht="18.75" spans="1:6">
      <c r="A117" s="85"/>
      <c r="B117" s="85"/>
      <c r="C117" s="85"/>
      <c r="D117" s="85"/>
      <c r="E117" s="86"/>
      <c r="F117" s="85"/>
    </row>
    <row r="118" ht="18.75" spans="1:6">
      <c r="A118" s="85"/>
      <c r="B118" s="85"/>
      <c r="C118" s="85"/>
      <c r="D118" s="85"/>
      <c r="E118" s="86"/>
      <c r="F118" s="85"/>
    </row>
    <row r="119" ht="18.75" spans="1:6">
      <c r="A119" s="85"/>
      <c r="B119" s="85"/>
      <c r="C119" s="85"/>
      <c r="D119" s="85"/>
      <c r="E119" s="86"/>
      <c r="F119" s="85"/>
    </row>
    <row r="120" ht="18.75" spans="1:6">
      <c r="A120" s="85"/>
      <c r="B120" s="85"/>
      <c r="C120" s="85"/>
      <c r="D120" s="85"/>
      <c r="E120" s="86"/>
      <c r="F120" s="85"/>
    </row>
    <row r="121" ht="18.75" spans="1:6">
      <c r="A121" s="85"/>
      <c r="B121" s="85"/>
      <c r="C121" s="85"/>
      <c r="D121" s="85"/>
      <c r="E121" s="86"/>
      <c r="F121" s="85"/>
    </row>
    <row r="122" ht="18.75" spans="1:6">
      <c r="A122" s="85"/>
      <c r="B122" s="85"/>
      <c r="C122" s="85"/>
      <c r="D122" s="85"/>
      <c r="E122" s="86"/>
      <c r="F122" s="85"/>
    </row>
    <row r="123" ht="18.75" spans="1:6">
      <c r="A123" s="85"/>
      <c r="B123" s="85"/>
      <c r="C123" s="85"/>
      <c r="D123" s="85"/>
      <c r="E123" s="86"/>
      <c r="F123" s="85"/>
    </row>
    <row r="124" ht="18.75" spans="1:6">
      <c r="A124" s="85"/>
      <c r="B124" s="85"/>
      <c r="C124" s="85"/>
      <c r="D124" s="85"/>
      <c r="E124" s="86"/>
      <c r="F124" s="85"/>
    </row>
    <row r="125" ht="18.75" spans="1:6">
      <c r="A125" s="85"/>
      <c r="B125" s="85"/>
      <c r="C125" s="85"/>
      <c r="D125" s="85"/>
      <c r="E125" s="86"/>
      <c r="F125" s="85"/>
    </row>
    <row r="126" ht="18.75" spans="1:6">
      <c r="A126" s="85"/>
      <c r="B126" s="85"/>
      <c r="C126" s="85"/>
      <c r="D126" s="85"/>
      <c r="E126" s="86"/>
      <c r="F126" s="85"/>
    </row>
    <row r="127" ht="18.75" spans="1:6">
      <c r="A127" s="85"/>
      <c r="B127" s="85"/>
      <c r="C127" s="85"/>
      <c r="D127" s="85"/>
      <c r="E127" s="86"/>
      <c r="F127" s="85"/>
    </row>
    <row r="128" ht="18.75" spans="1:6">
      <c r="A128" s="85"/>
      <c r="B128" s="85"/>
      <c r="C128" s="85"/>
      <c r="D128" s="85"/>
      <c r="E128" s="86"/>
      <c r="F128" s="85"/>
    </row>
    <row r="129" ht="18.75" spans="1:6">
      <c r="A129" s="85"/>
      <c r="B129" s="85"/>
      <c r="C129" s="85"/>
      <c r="D129" s="85"/>
      <c r="E129" s="86"/>
      <c r="F129" s="85"/>
    </row>
    <row r="130" ht="18.75" spans="1:6">
      <c r="A130" s="85"/>
      <c r="B130" s="85"/>
      <c r="C130" s="85"/>
      <c r="D130" s="85"/>
      <c r="E130" s="86"/>
      <c r="F130" s="85"/>
    </row>
    <row r="131" ht="18.75" spans="1:6">
      <c r="A131" s="85"/>
      <c r="B131" s="85"/>
      <c r="C131" s="85"/>
      <c r="D131" s="85"/>
      <c r="E131" s="86"/>
      <c r="F131" s="85"/>
    </row>
    <row r="132" ht="18.75" spans="1:6">
      <c r="A132" s="85"/>
      <c r="B132" s="85"/>
      <c r="C132" s="85"/>
      <c r="D132" s="85"/>
      <c r="E132" s="86"/>
      <c r="F132" s="85"/>
    </row>
    <row r="133" ht="18.75" spans="1:6">
      <c r="A133" s="85"/>
      <c r="B133" s="85"/>
      <c r="C133" s="85"/>
      <c r="D133" s="85"/>
      <c r="E133" s="86"/>
      <c r="F133" s="85"/>
    </row>
    <row r="134" ht="18.75" spans="1:6">
      <c r="A134" s="85"/>
      <c r="B134" s="85"/>
      <c r="C134" s="85"/>
      <c r="D134" s="85"/>
      <c r="E134" s="86"/>
      <c r="F134" s="85"/>
    </row>
    <row r="135" ht="18.75" spans="1:6">
      <c r="A135" s="85"/>
      <c r="B135" s="85"/>
      <c r="C135" s="85"/>
      <c r="D135" s="85"/>
      <c r="E135" s="86"/>
      <c r="F135" s="85"/>
    </row>
    <row r="136" ht="18.75" spans="1:6">
      <c r="A136" s="85"/>
      <c r="B136" s="85"/>
      <c r="C136" s="85"/>
      <c r="D136" s="85"/>
      <c r="E136" s="86"/>
      <c r="F136" s="85"/>
    </row>
    <row r="137" ht="18.75" spans="1:6">
      <c r="A137" s="85"/>
      <c r="B137" s="85"/>
      <c r="C137" s="85"/>
      <c r="D137" s="85"/>
      <c r="E137" s="86"/>
      <c r="F137" s="85"/>
    </row>
    <row r="138" ht="18.75" spans="1:6">
      <c r="A138" s="85"/>
      <c r="B138" s="85"/>
      <c r="C138" s="85"/>
      <c r="D138" s="85"/>
      <c r="E138" s="86"/>
      <c r="F138" s="85"/>
    </row>
    <row r="139" ht="18.75" spans="1:6">
      <c r="A139" s="85"/>
      <c r="B139" s="85"/>
      <c r="C139" s="85"/>
      <c r="D139" s="85"/>
      <c r="E139" s="86"/>
      <c r="F139" s="85"/>
    </row>
    <row r="140" ht="18.75" spans="1:6">
      <c r="A140" s="85"/>
      <c r="B140" s="85"/>
      <c r="C140" s="85"/>
      <c r="D140" s="85"/>
      <c r="E140" s="86"/>
      <c r="F140" s="85"/>
    </row>
    <row r="141" ht="18.75" spans="1:6">
      <c r="A141" s="85"/>
      <c r="B141" s="85"/>
      <c r="C141" s="85"/>
      <c r="D141" s="85"/>
      <c r="E141" s="86"/>
      <c r="F141" s="85"/>
    </row>
    <row r="142" ht="18.75" spans="1:6">
      <c r="A142" s="85"/>
      <c r="B142" s="85"/>
      <c r="C142" s="85"/>
      <c r="D142" s="85"/>
      <c r="E142" s="86"/>
      <c r="F142" s="85"/>
    </row>
    <row r="143" ht="18.75" spans="1:6">
      <c r="A143" s="85"/>
      <c r="B143" s="85"/>
      <c r="C143" s="85"/>
      <c r="D143" s="85"/>
      <c r="E143" s="86"/>
      <c r="F143" s="85"/>
    </row>
    <row r="144" ht="18.75" spans="1:6">
      <c r="A144" s="85"/>
      <c r="B144" s="85"/>
      <c r="C144" s="85"/>
      <c r="D144" s="85"/>
      <c r="E144" s="86"/>
      <c r="F144" s="85"/>
    </row>
    <row r="145" ht="18.75" spans="1:6">
      <c r="A145" s="85"/>
      <c r="B145" s="85"/>
      <c r="C145" s="85"/>
      <c r="D145" s="85"/>
      <c r="E145" s="86"/>
      <c r="F145" s="85"/>
    </row>
    <row r="146" ht="18.75" spans="1:6">
      <c r="A146" s="85"/>
      <c r="B146" s="85"/>
      <c r="C146" s="85"/>
      <c r="D146" s="85"/>
      <c r="E146" s="86"/>
      <c r="F146" s="85"/>
    </row>
    <row r="147" ht="18.75" spans="1:6">
      <c r="A147" s="85"/>
      <c r="B147" s="85"/>
      <c r="C147" s="85"/>
      <c r="D147" s="85"/>
      <c r="E147" s="86"/>
      <c r="F147" s="85"/>
    </row>
    <row r="148" ht="18.75" spans="1:6">
      <c r="A148" s="85"/>
      <c r="B148" s="85"/>
      <c r="C148" s="85"/>
      <c r="D148" s="85"/>
      <c r="E148" s="86"/>
      <c r="F148" s="85"/>
    </row>
    <row r="149" ht="18.75" spans="1:6">
      <c r="A149" s="85"/>
      <c r="B149" s="85"/>
      <c r="C149" s="85"/>
      <c r="D149" s="85"/>
      <c r="E149" s="86"/>
      <c r="F149" s="85"/>
    </row>
    <row r="150" ht="18.75" spans="1:6">
      <c r="A150" s="85"/>
      <c r="B150" s="85"/>
      <c r="C150" s="85"/>
      <c r="D150" s="85"/>
      <c r="E150" s="86"/>
      <c r="F150" s="85"/>
    </row>
    <row r="151" ht="18.75" spans="1:6">
      <c r="A151" s="85"/>
      <c r="B151" s="85"/>
      <c r="C151" s="85"/>
      <c r="D151" s="85"/>
      <c r="E151" s="86"/>
      <c r="F151" s="85"/>
    </row>
    <row r="152" ht="18.75" spans="1:6">
      <c r="A152" s="85"/>
      <c r="B152" s="85"/>
      <c r="C152" s="85"/>
      <c r="D152" s="85"/>
      <c r="E152" s="86"/>
      <c r="F152" s="85"/>
    </row>
    <row r="153" ht="18.75" spans="1:6">
      <c r="A153" s="85"/>
      <c r="B153" s="85"/>
      <c r="C153" s="85"/>
      <c r="D153" s="85"/>
      <c r="E153" s="86"/>
      <c r="F153" s="85"/>
    </row>
    <row r="154" ht="18.75" spans="1:6">
      <c r="A154" s="85"/>
      <c r="B154" s="85"/>
      <c r="C154" s="85"/>
      <c r="D154" s="85"/>
      <c r="E154" s="86"/>
      <c r="F154" s="85"/>
    </row>
    <row r="155" ht="18.75" spans="1:6">
      <c r="A155" s="85"/>
      <c r="B155" s="85"/>
      <c r="C155" s="85"/>
      <c r="D155" s="85"/>
      <c r="E155" s="86"/>
      <c r="F155" s="85"/>
    </row>
    <row r="156" ht="18.75" spans="1:6">
      <c r="A156" s="85"/>
      <c r="B156" s="85"/>
      <c r="C156" s="85"/>
      <c r="D156" s="85"/>
      <c r="E156" s="86"/>
      <c r="F156" s="85"/>
    </row>
    <row r="157" ht="18.75" spans="1:6">
      <c r="A157" s="85"/>
      <c r="B157" s="85"/>
      <c r="C157" s="85"/>
      <c r="D157" s="85"/>
      <c r="E157" s="86"/>
      <c r="F157" s="85"/>
    </row>
    <row r="158" ht="18.75" spans="1:6">
      <c r="A158" s="85"/>
      <c r="B158" s="85"/>
      <c r="C158" s="85"/>
      <c r="D158" s="85"/>
      <c r="E158" s="86"/>
      <c r="F158" s="85"/>
    </row>
    <row r="159" ht="18.75" spans="1:6">
      <c r="A159" s="85"/>
      <c r="B159" s="85"/>
      <c r="C159" s="85"/>
      <c r="D159" s="85"/>
      <c r="E159" s="86"/>
      <c r="F159" s="85"/>
    </row>
    <row r="160" ht="18.75" spans="1:6">
      <c r="A160" s="85"/>
      <c r="B160" s="85"/>
      <c r="C160" s="85"/>
      <c r="D160" s="85"/>
      <c r="E160" s="86"/>
      <c r="F160" s="85"/>
    </row>
    <row r="161" ht="18.75" spans="1:6">
      <c r="A161" s="85"/>
      <c r="B161" s="85"/>
      <c r="C161" s="85"/>
      <c r="D161" s="85"/>
      <c r="E161" s="86"/>
      <c r="F161" s="85"/>
    </row>
    <row r="162" ht="18.75" spans="1:6">
      <c r="A162" s="85"/>
      <c r="B162" s="85"/>
      <c r="C162" s="85"/>
      <c r="D162" s="85"/>
      <c r="E162" s="86"/>
      <c r="F162" s="85"/>
    </row>
    <row r="163" ht="18.75" spans="1:6">
      <c r="A163" s="85"/>
      <c r="B163" s="85"/>
      <c r="C163" s="85"/>
      <c r="D163" s="85"/>
      <c r="E163" s="86"/>
      <c r="F163" s="85"/>
    </row>
    <row r="164" ht="18.75" spans="1:6">
      <c r="A164" s="85"/>
      <c r="B164" s="85"/>
      <c r="C164" s="85"/>
      <c r="D164" s="85"/>
      <c r="E164" s="86"/>
      <c r="F164" s="85"/>
    </row>
    <row r="165" ht="18.75" spans="1:6">
      <c r="A165" s="85"/>
      <c r="B165" s="85"/>
      <c r="C165" s="85"/>
      <c r="D165" s="85"/>
      <c r="E165" s="86"/>
      <c r="F165" s="85"/>
    </row>
    <row r="166" ht="18.75" spans="1:6">
      <c r="A166" s="85"/>
      <c r="B166" s="85"/>
      <c r="C166" s="85"/>
      <c r="D166" s="85"/>
      <c r="E166" s="86"/>
      <c r="F166" s="85"/>
    </row>
    <row r="167" ht="18.75" spans="1:6">
      <c r="A167" s="85"/>
      <c r="B167" s="85"/>
      <c r="C167" s="85"/>
      <c r="D167" s="85"/>
      <c r="E167" s="86"/>
      <c r="F167" s="85"/>
    </row>
    <row r="168" ht="18.75" spans="1:6">
      <c r="A168" s="85"/>
      <c r="B168" s="85"/>
      <c r="C168" s="85"/>
      <c r="D168" s="85"/>
      <c r="E168" s="86"/>
      <c r="F168" s="85"/>
    </row>
    <row r="169" ht="18.75" spans="1:6">
      <c r="A169" s="85"/>
      <c r="B169" s="85"/>
      <c r="C169" s="85"/>
      <c r="D169" s="85"/>
      <c r="E169" s="86"/>
      <c r="F169" s="85"/>
    </row>
    <row r="170" ht="18.75" spans="1:6">
      <c r="A170" s="85"/>
      <c r="B170" s="85"/>
      <c r="C170" s="85"/>
      <c r="D170" s="85"/>
      <c r="E170" s="86"/>
      <c r="F170" s="85"/>
    </row>
    <row r="171" ht="18.75" spans="1:6">
      <c r="A171" s="85"/>
      <c r="B171" s="85"/>
      <c r="C171" s="85"/>
      <c r="D171" s="85"/>
      <c r="E171" s="86"/>
      <c r="F171" s="85"/>
    </row>
    <row r="172" ht="18.75" spans="1:6">
      <c r="A172" s="85"/>
      <c r="B172" s="85"/>
      <c r="C172" s="85"/>
      <c r="D172" s="85"/>
      <c r="E172" s="86"/>
      <c r="F172" s="85"/>
    </row>
    <row r="173" ht="18.75" spans="1:6">
      <c r="A173" s="85"/>
      <c r="B173" s="85"/>
      <c r="C173" s="85"/>
      <c r="D173" s="85"/>
      <c r="E173" s="86"/>
      <c r="F173" s="85"/>
    </row>
    <row r="174" ht="18.75" spans="1:6">
      <c r="A174" s="85"/>
      <c r="B174" s="85"/>
      <c r="C174" s="85"/>
      <c r="D174" s="85"/>
      <c r="E174" s="86"/>
      <c r="F174" s="85"/>
    </row>
    <row r="175" ht="18.75" spans="1:6">
      <c r="A175" s="85"/>
      <c r="B175" s="85"/>
      <c r="C175" s="85"/>
      <c r="D175" s="85"/>
      <c r="E175" s="86"/>
      <c r="F175" s="85"/>
    </row>
    <row r="176" ht="18.75" spans="1:6">
      <c r="A176" s="85"/>
      <c r="B176" s="85"/>
      <c r="C176" s="85"/>
      <c r="D176" s="85"/>
      <c r="E176" s="86"/>
      <c r="F176" s="85"/>
    </row>
    <row r="177" ht="18.75" spans="1:6">
      <c r="A177" s="85"/>
      <c r="B177" s="85"/>
      <c r="C177" s="85"/>
      <c r="D177" s="85"/>
      <c r="E177" s="86"/>
      <c r="F177" s="85"/>
    </row>
    <row r="178" ht="18.75" spans="1:6">
      <c r="A178" s="85"/>
      <c r="B178" s="85"/>
      <c r="C178" s="85"/>
      <c r="D178" s="85"/>
      <c r="E178" s="86"/>
      <c r="F178" s="85"/>
    </row>
    <row r="179" ht="18.75" spans="1:6">
      <c r="A179" s="85"/>
      <c r="B179" s="85"/>
      <c r="C179" s="85"/>
      <c r="D179" s="85"/>
      <c r="E179" s="86"/>
      <c r="F179" s="85"/>
    </row>
    <row r="180" ht="18.75" spans="1:6">
      <c r="A180" s="85"/>
      <c r="B180" s="85"/>
      <c r="C180" s="85"/>
      <c r="D180" s="85"/>
      <c r="E180" s="86"/>
      <c r="F180" s="85"/>
    </row>
    <row r="181" ht="18.75" spans="1:6">
      <c r="A181" s="85"/>
      <c r="B181" s="85"/>
      <c r="C181" s="85"/>
      <c r="D181" s="85"/>
      <c r="E181" s="86"/>
      <c r="F181" s="85"/>
    </row>
    <row r="182" ht="18.75" spans="1:6">
      <c r="A182" s="85"/>
      <c r="B182" s="85"/>
      <c r="C182" s="85"/>
      <c r="D182" s="85"/>
      <c r="E182" s="86"/>
      <c r="F182" s="85"/>
    </row>
    <row r="183" ht="18.75" spans="1:6">
      <c r="A183" s="85"/>
      <c r="B183" s="85"/>
      <c r="C183" s="85"/>
      <c r="D183" s="85"/>
      <c r="E183" s="86"/>
      <c r="F183" s="85"/>
    </row>
    <row r="184" ht="18.75" spans="1:6">
      <c r="A184" s="85"/>
      <c r="B184" s="85"/>
      <c r="C184" s="85"/>
      <c r="D184" s="85"/>
      <c r="E184" s="86"/>
      <c r="F184" s="85"/>
    </row>
    <row r="185" ht="18.75" spans="1:6">
      <c r="A185" s="85"/>
      <c r="B185" s="85"/>
      <c r="C185" s="85"/>
      <c r="D185" s="85"/>
      <c r="E185" s="86"/>
      <c r="F185" s="85"/>
    </row>
    <row r="186" ht="18.75" spans="1:6">
      <c r="A186" s="85"/>
      <c r="B186" s="85"/>
      <c r="C186" s="85"/>
      <c r="D186" s="85"/>
      <c r="E186" s="86"/>
      <c r="F186" s="85"/>
    </row>
    <row r="187" ht="18.75" spans="1:6">
      <c r="A187" s="85"/>
      <c r="B187" s="85"/>
      <c r="C187" s="85"/>
      <c r="D187" s="85"/>
      <c r="E187" s="86"/>
      <c r="F187" s="85"/>
    </row>
    <row r="188" ht="18.75" spans="1:6">
      <c r="A188" s="85"/>
      <c r="B188" s="85"/>
      <c r="C188" s="85"/>
      <c r="D188" s="85"/>
      <c r="E188" s="86"/>
      <c r="F188" s="85"/>
    </row>
    <row r="189" ht="18.75" spans="1:6">
      <c r="A189" s="85"/>
      <c r="B189" s="85"/>
      <c r="C189" s="85"/>
      <c r="D189" s="85"/>
      <c r="E189" s="86"/>
      <c r="F189" s="85"/>
    </row>
    <row r="190" ht="18.75" spans="1:6">
      <c r="A190" s="85"/>
      <c r="B190" s="85"/>
      <c r="C190" s="85"/>
      <c r="D190" s="85"/>
      <c r="E190" s="86"/>
      <c r="F190" s="85"/>
    </row>
    <row r="191" ht="18.75" spans="1:6">
      <c r="A191" s="85"/>
      <c r="B191" s="85"/>
      <c r="C191" s="85"/>
      <c r="D191" s="85"/>
      <c r="E191" s="86"/>
      <c r="F191" s="85"/>
    </row>
    <row r="192" ht="18.75" spans="1:6">
      <c r="A192" s="85"/>
      <c r="B192" s="85"/>
      <c r="C192" s="85"/>
      <c r="D192" s="85"/>
      <c r="E192" s="86"/>
      <c r="F192" s="85"/>
    </row>
    <row r="193" ht="18.75" spans="1:6">
      <c r="A193" s="85"/>
      <c r="B193" s="85"/>
      <c r="C193" s="85"/>
      <c r="D193" s="85"/>
      <c r="E193" s="86"/>
      <c r="F193" s="85"/>
    </row>
    <row r="194" ht="18.75" spans="1:6">
      <c r="A194" s="85"/>
      <c r="B194" s="85"/>
      <c r="C194" s="85"/>
      <c r="D194" s="85"/>
      <c r="E194" s="86"/>
      <c r="F194" s="85"/>
    </row>
    <row r="195" ht="18.75" spans="1:6">
      <c r="A195" s="85"/>
      <c r="B195" s="85"/>
      <c r="C195" s="85"/>
      <c r="D195" s="85"/>
      <c r="E195" s="86"/>
      <c r="F195" s="85"/>
    </row>
    <row r="196" ht="18.75" spans="1:6">
      <c r="A196" s="85"/>
      <c r="B196" s="85"/>
      <c r="C196" s="85"/>
      <c r="D196" s="85"/>
      <c r="E196" s="86"/>
      <c r="F196" s="85"/>
    </row>
    <row r="197" ht="18.75" spans="1:6">
      <c r="A197" s="85"/>
      <c r="B197" s="85"/>
      <c r="C197" s="85"/>
      <c r="D197" s="85"/>
      <c r="E197" s="86"/>
      <c r="F197" s="85"/>
    </row>
    <row r="198" ht="18.75" spans="1:6">
      <c r="A198" s="85"/>
      <c r="B198" s="85"/>
      <c r="C198" s="85"/>
      <c r="D198" s="85"/>
      <c r="E198" s="86"/>
      <c r="F198" s="85"/>
    </row>
    <row r="199" ht="18.75" spans="1:6">
      <c r="A199" s="85"/>
      <c r="B199" s="85"/>
      <c r="C199" s="85"/>
      <c r="D199" s="85"/>
      <c r="E199" s="86"/>
      <c r="F199" s="85"/>
    </row>
    <row r="200" ht="18.75" spans="1:6">
      <c r="A200" s="85"/>
      <c r="B200" s="85"/>
      <c r="C200" s="85"/>
      <c r="D200" s="85"/>
      <c r="E200" s="86"/>
      <c r="F200" s="8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140"/>
  <sheetViews>
    <sheetView topLeftCell="A94" workbookViewId="0">
      <selection activeCell="I131" sqref="I131"/>
    </sheetView>
  </sheetViews>
  <sheetFormatPr defaultColWidth="9" defaultRowHeight="23" customHeight="1" outlineLevelCol="6"/>
  <cols>
    <col min="1" max="1" width="5" style="54" customWidth="1"/>
    <col min="2" max="2" width="14.6333333333333" style="55" customWidth="1"/>
    <col min="3" max="3" width="8" style="55" customWidth="1"/>
    <col min="4" max="4" width="13.625" style="55" customWidth="1"/>
    <col min="5" max="5" width="17.75" style="54" customWidth="1"/>
    <col min="6" max="6" width="15.875" style="56"/>
    <col min="7" max="7" width="9" style="56"/>
    <col min="8" max="16384" width="9" style="53"/>
  </cols>
  <sheetData>
    <row r="1" s="53" customFormat="1" ht="48" customHeight="1" spans="1:7">
      <c r="A1" s="57" t="s">
        <v>184</v>
      </c>
      <c r="B1" s="57"/>
      <c r="C1" s="57"/>
      <c r="D1" s="57"/>
      <c r="E1" s="57"/>
      <c r="F1" s="57"/>
      <c r="G1" s="56"/>
    </row>
    <row r="2" s="53" customFormat="1" customHeight="1" spans="1:7">
      <c r="A2" s="58" t="s">
        <v>185</v>
      </c>
      <c r="B2" s="59"/>
      <c r="C2" s="59"/>
      <c r="D2" s="59"/>
      <c r="E2" s="59"/>
      <c r="F2" s="60"/>
      <c r="G2" s="56"/>
    </row>
    <row r="3" s="53" customFormat="1" customHeight="1" spans="1:7">
      <c r="A3" s="61" t="s">
        <v>1</v>
      </c>
      <c r="B3" s="62" t="s">
        <v>163</v>
      </c>
      <c r="C3" s="62" t="s">
        <v>186</v>
      </c>
      <c r="D3" s="63" t="s">
        <v>187</v>
      </c>
      <c r="E3" s="64" t="s">
        <v>188</v>
      </c>
      <c r="F3" s="65" t="s">
        <v>6</v>
      </c>
      <c r="G3" s="56"/>
    </row>
    <row r="4" s="53" customFormat="1" customHeight="1" spans="1:7">
      <c r="A4" s="66">
        <v>1</v>
      </c>
      <c r="B4" s="66" t="s">
        <v>116</v>
      </c>
      <c r="C4" s="67" t="s">
        <v>12</v>
      </c>
      <c r="D4" s="68">
        <v>2.03</v>
      </c>
      <c r="E4" s="69" t="s">
        <v>189</v>
      </c>
      <c r="F4" s="70"/>
      <c r="G4" s="56"/>
    </row>
    <row r="5" s="53" customFormat="1" customHeight="1" spans="1:7">
      <c r="A5" s="66">
        <v>2</v>
      </c>
      <c r="B5" s="66" t="s">
        <v>85</v>
      </c>
      <c r="C5" s="67" t="s">
        <v>12</v>
      </c>
      <c r="D5" s="68">
        <v>1.62</v>
      </c>
      <c r="E5" s="69" t="s">
        <v>189</v>
      </c>
      <c r="F5" s="70"/>
      <c r="G5" s="56"/>
    </row>
    <row r="6" s="53" customFormat="1" customHeight="1" spans="1:7">
      <c r="A6" s="66">
        <v>3</v>
      </c>
      <c r="B6" s="66" t="s">
        <v>190</v>
      </c>
      <c r="C6" s="67" t="s">
        <v>12</v>
      </c>
      <c r="D6" s="68">
        <v>1.62</v>
      </c>
      <c r="E6" s="69" t="s">
        <v>189</v>
      </c>
      <c r="F6" s="70"/>
      <c r="G6" s="56"/>
    </row>
    <row r="7" s="53" customFormat="1" customHeight="1" spans="1:7">
      <c r="A7" s="66">
        <v>4</v>
      </c>
      <c r="B7" s="66" t="s">
        <v>37</v>
      </c>
      <c r="C7" s="67" t="s">
        <v>12</v>
      </c>
      <c r="D7" s="68">
        <v>2.03</v>
      </c>
      <c r="E7" s="69" t="s">
        <v>189</v>
      </c>
      <c r="F7" s="70"/>
      <c r="G7" s="56"/>
    </row>
    <row r="8" s="53" customFormat="1" customHeight="1" spans="1:7">
      <c r="A8" s="66">
        <v>5</v>
      </c>
      <c r="B8" s="66" t="s">
        <v>62</v>
      </c>
      <c r="C8" s="67" t="s">
        <v>12</v>
      </c>
      <c r="D8" s="68">
        <v>2.84</v>
      </c>
      <c r="E8" s="69" t="s">
        <v>189</v>
      </c>
      <c r="F8" s="70"/>
      <c r="G8" s="56"/>
    </row>
    <row r="9" s="53" customFormat="1" customHeight="1" spans="1:7">
      <c r="A9" s="66">
        <v>6</v>
      </c>
      <c r="B9" s="66" t="s">
        <v>33</v>
      </c>
      <c r="C9" s="67" t="s">
        <v>12</v>
      </c>
      <c r="D9" s="68">
        <v>1.13</v>
      </c>
      <c r="E9" s="69" t="s">
        <v>189</v>
      </c>
      <c r="F9" s="70"/>
      <c r="G9" s="56"/>
    </row>
    <row r="10" s="53" customFormat="1" customHeight="1" spans="1:7">
      <c r="A10" s="66">
        <v>7</v>
      </c>
      <c r="B10" s="66" t="s">
        <v>23</v>
      </c>
      <c r="C10" s="67" t="s">
        <v>12</v>
      </c>
      <c r="D10" s="68">
        <v>1.62</v>
      </c>
      <c r="E10" s="69" t="s">
        <v>189</v>
      </c>
      <c r="F10" s="70"/>
      <c r="G10" s="56"/>
    </row>
    <row r="11" s="53" customFormat="1" customHeight="1" spans="1:7">
      <c r="A11" s="66">
        <v>8</v>
      </c>
      <c r="B11" s="66" t="s">
        <v>39</v>
      </c>
      <c r="C11" s="67" t="s">
        <v>12</v>
      </c>
      <c r="D11" s="68">
        <v>2.03</v>
      </c>
      <c r="E11" s="69" t="s">
        <v>191</v>
      </c>
      <c r="F11" s="70"/>
      <c r="G11" s="56"/>
    </row>
    <row r="12" s="53" customFormat="1" customHeight="1" spans="1:7">
      <c r="A12" s="66">
        <v>9</v>
      </c>
      <c r="B12" s="66" t="s">
        <v>93</v>
      </c>
      <c r="C12" s="67" t="s">
        <v>12</v>
      </c>
      <c r="D12" s="68">
        <v>9.72</v>
      </c>
      <c r="E12" s="69" t="s">
        <v>189</v>
      </c>
      <c r="F12" s="70"/>
      <c r="G12" s="56"/>
    </row>
    <row r="13" s="53" customFormat="1" customHeight="1" spans="1:7">
      <c r="A13" s="66">
        <v>10</v>
      </c>
      <c r="B13" s="66" t="s">
        <v>20</v>
      </c>
      <c r="C13" s="67" t="s">
        <v>12</v>
      </c>
      <c r="D13" s="68">
        <v>3.14</v>
      </c>
      <c r="E13" s="69" t="s">
        <v>189</v>
      </c>
      <c r="F13" s="70"/>
      <c r="G13" s="56"/>
    </row>
    <row r="14" s="53" customFormat="1" customHeight="1" spans="1:7">
      <c r="A14" s="66">
        <v>11</v>
      </c>
      <c r="B14" s="66" t="s">
        <v>138</v>
      </c>
      <c r="C14" s="67" t="s">
        <v>12</v>
      </c>
      <c r="D14" s="68">
        <v>4.05</v>
      </c>
      <c r="E14" s="69" t="s">
        <v>189</v>
      </c>
      <c r="F14" s="70"/>
      <c r="G14" s="56"/>
    </row>
    <row r="15" s="53" customFormat="1" customHeight="1" spans="1:7">
      <c r="A15" s="66">
        <v>12</v>
      </c>
      <c r="B15" s="66" t="s">
        <v>192</v>
      </c>
      <c r="C15" s="67" t="s">
        <v>12</v>
      </c>
      <c r="D15" s="68">
        <v>7.29</v>
      </c>
      <c r="E15" s="69" t="s">
        <v>193</v>
      </c>
      <c r="F15" s="70"/>
      <c r="G15" s="56"/>
    </row>
    <row r="16" s="53" customFormat="1" customHeight="1" spans="1:7">
      <c r="A16" s="66">
        <v>13</v>
      </c>
      <c r="B16" s="66" t="s">
        <v>194</v>
      </c>
      <c r="C16" s="67" t="s">
        <v>12</v>
      </c>
      <c r="D16" s="68">
        <v>9.72</v>
      </c>
      <c r="E16" s="69" t="s">
        <v>193</v>
      </c>
      <c r="F16" s="70"/>
      <c r="G16" s="56"/>
    </row>
    <row r="17" s="53" customFormat="1" customHeight="1" spans="1:7">
      <c r="A17" s="66">
        <v>14</v>
      </c>
      <c r="B17" s="66" t="s">
        <v>100</v>
      </c>
      <c r="C17" s="67" t="s">
        <v>12</v>
      </c>
      <c r="D17" s="68">
        <v>2.03</v>
      </c>
      <c r="E17" s="69" t="s">
        <v>189</v>
      </c>
      <c r="F17" s="70"/>
      <c r="G17" s="56"/>
    </row>
    <row r="18" s="53" customFormat="1" customHeight="1" spans="1:7">
      <c r="A18" s="66">
        <v>15</v>
      </c>
      <c r="B18" s="66" t="s">
        <v>47</v>
      </c>
      <c r="C18" s="67" t="s">
        <v>12</v>
      </c>
      <c r="D18" s="68">
        <v>2.84</v>
      </c>
      <c r="E18" s="69" t="s">
        <v>195</v>
      </c>
      <c r="F18" s="70"/>
      <c r="G18" s="56"/>
    </row>
    <row r="19" s="53" customFormat="1" customHeight="1" spans="1:7">
      <c r="A19" s="66">
        <v>16</v>
      </c>
      <c r="B19" s="66" t="s">
        <v>58</v>
      </c>
      <c r="C19" s="67" t="s">
        <v>12</v>
      </c>
      <c r="D19" s="68">
        <v>2.03</v>
      </c>
      <c r="E19" s="69" t="s">
        <v>189</v>
      </c>
      <c r="F19" s="70"/>
      <c r="G19" s="56"/>
    </row>
    <row r="20" s="53" customFormat="1" customHeight="1" spans="1:7">
      <c r="A20" s="66">
        <v>17</v>
      </c>
      <c r="B20" s="66" t="s">
        <v>196</v>
      </c>
      <c r="C20" s="67" t="s">
        <v>12</v>
      </c>
      <c r="D20" s="68">
        <v>3.21</v>
      </c>
      <c r="E20" s="69" t="s">
        <v>189</v>
      </c>
      <c r="F20" s="70"/>
      <c r="G20" s="56"/>
    </row>
    <row r="21" s="53" customFormat="1" customHeight="1" spans="1:7">
      <c r="A21" s="66">
        <v>18</v>
      </c>
      <c r="B21" s="66" t="s">
        <v>41</v>
      </c>
      <c r="C21" s="67" t="s">
        <v>12</v>
      </c>
      <c r="D21" s="68">
        <v>1.62</v>
      </c>
      <c r="E21" s="69" t="s">
        <v>191</v>
      </c>
      <c r="F21" s="70"/>
      <c r="G21" s="56"/>
    </row>
    <row r="22" s="53" customFormat="1" customHeight="1" spans="1:7">
      <c r="A22" s="66">
        <v>19</v>
      </c>
      <c r="B22" s="66" t="s">
        <v>71</v>
      </c>
      <c r="C22" s="67" t="s">
        <v>12</v>
      </c>
      <c r="D22" s="68">
        <v>4.05</v>
      </c>
      <c r="E22" s="69" t="s">
        <v>191</v>
      </c>
      <c r="F22" s="70"/>
      <c r="G22" s="56"/>
    </row>
    <row r="23" s="53" customFormat="1" customHeight="1" spans="1:7">
      <c r="A23" s="66">
        <v>20</v>
      </c>
      <c r="B23" s="66" t="s">
        <v>65</v>
      </c>
      <c r="C23" s="67" t="s">
        <v>12</v>
      </c>
      <c r="D23" s="68">
        <v>2.84</v>
      </c>
      <c r="E23" s="69" t="s">
        <v>197</v>
      </c>
      <c r="F23" s="70"/>
      <c r="G23" s="56"/>
    </row>
    <row r="24" s="53" customFormat="1" customHeight="1" spans="1:7">
      <c r="A24" s="66">
        <v>21</v>
      </c>
      <c r="B24" s="66" t="s">
        <v>66</v>
      </c>
      <c r="C24" s="67" t="s">
        <v>12</v>
      </c>
      <c r="D24" s="68">
        <v>1.46</v>
      </c>
      <c r="E24" s="69" t="s">
        <v>191</v>
      </c>
      <c r="F24" s="70"/>
      <c r="G24" s="56"/>
    </row>
    <row r="25" s="53" customFormat="1" customHeight="1" spans="1:7">
      <c r="A25" s="66">
        <v>22</v>
      </c>
      <c r="B25" s="66" t="s">
        <v>27</v>
      </c>
      <c r="C25" s="67" t="s">
        <v>12</v>
      </c>
      <c r="D25" s="68">
        <v>1.22</v>
      </c>
      <c r="E25" s="69" t="s">
        <v>198</v>
      </c>
      <c r="F25" s="70"/>
      <c r="G25" s="56"/>
    </row>
    <row r="26" s="53" customFormat="1" customHeight="1" spans="1:7">
      <c r="A26" s="66">
        <v>23</v>
      </c>
      <c r="B26" s="66" t="s">
        <v>98</v>
      </c>
      <c r="C26" s="67" t="s">
        <v>12</v>
      </c>
      <c r="D26" s="68">
        <v>1.62</v>
      </c>
      <c r="E26" s="69" t="s">
        <v>191</v>
      </c>
      <c r="F26" s="70"/>
      <c r="G26" s="56"/>
    </row>
    <row r="27" s="53" customFormat="1" customHeight="1" spans="1:7">
      <c r="A27" s="66">
        <v>24</v>
      </c>
      <c r="B27" s="66" t="s">
        <v>199</v>
      </c>
      <c r="C27" s="67" t="s">
        <v>12</v>
      </c>
      <c r="D27" s="68">
        <v>3.24</v>
      </c>
      <c r="E27" s="69" t="s">
        <v>189</v>
      </c>
      <c r="F27" s="70"/>
      <c r="G27" s="56"/>
    </row>
    <row r="28" s="53" customFormat="1" customHeight="1" spans="1:7">
      <c r="A28" s="66">
        <v>25</v>
      </c>
      <c r="B28" s="66" t="s">
        <v>56</v>
      </c>
      <c r="C28" s="67" t="s">
        <v>12</v>
      </c>
      <c r="D28" s="68">
        <v>1.22</v>
      </c>
      <c r="E28" s="69" t="s">
        <v>191</v>
      </c>
      <c r="F28" s="70"/>
      <c r="G28" s="56"/>
    </row>
    <row r="29" s="53" customFormat="1" customHeight="1" spans="1:7">
      <c r="A29" s="66">
        <v>26</v>
      </c>
      <c r="B29" s="66" t="s">
        <v>29</v>
      </c>
      <c r="C29" s="67" t="s">
        <v>12</v>
      </c>
      <c r="D29" s="68">
        <v>2.03</v>
      </c>
      <c r="E29" s="69" t="s">
        <v>189</v>
      </c>
      <c r="F29" s="70"/>
      <c r="G29" s="56"/>
    </row>
    <row r="30" s="53" customFormat="1" customHeight="1" spans="1:7">
      <c r="A30" s="66">
        <v>27</v>
      </c>
      <c r="B30" s="66" t="s">
        <v>11</v>
      </c>
      <c r="C30" s="67" t="s">
        <v>12</v>
      </c>
      <c r="D30" s="68">
        <v>1.46</v>
      </c>
      <c r="E30" s="69" t="s">
        <v>189</v>
      </c>
      <c r="F30" s="70"/>
      <c r="G30" s="56"/>
    </row>
    <row r="31" s="53" customFormat="1" customHeight="1" spans="1:7">
      <c r="A31" s="66">
        <v>28</v>
      </c>
      <c r="B31" s="66" t="s">
        <v>68</v>
      </c>
      <c r="C31" s="67" t="s">
        <v>12</v>
      </c>
      <c r="D31" s="68">
        <v>0.81</v>
      </c>
      <c r="E31" s="69" t="s">
        <v>189</v>
      </c>
      <c r="F31" s="70"/>
      <c r="G31" s="56"/>
    </row>
    <row r="32" s="53" customFormat="1" customHeight="1" spans="1:7">
      <c r="A32" s="66">
        <v>29</v>
      </c>
      <c r="B32" s="66" t="s">
        <v>59</v>
      </c>
      <c r="C32" s="67" t="s">
        <v>12</v>
      </c>
      <c r="D32" s="68">
        <v>2.03</v>
      </c>
      <c r="E32" s="69" t="s">
        <v>189</v>
      </c>
      <c r="F32" s="70"/>
      <c r="G32" s="56"/>
    </row>
    <row r="33" s="53" customFormat="1" customHeight="1" spans="1:7">
      <c r="A33" s="66">
        <v>30</v>
      </c>
      <c r="B33" s="66" t="s">
        <v>16</v>
      </c>
      <c r="C33" s="67" t="s">
        <v>12</v>
      </c>
      <c r="D33" s="68">
        <v>3.65</v>
      </c>
      <c r="E33" s="69" t="s">
        <v>189</v>
      </c>
      <c r="F33" s="70"/>
      <c r="G33" s="56"/>
    </row>
    <row r="34" s="53" customFormat="1" customHeight="1" spans="1:7">
      <c r="A34" s="66">
        <v>31</v>
      </c>
      <c r="B34" s="66" t="s">
        <v>87</v>
      </c>
      <c r="C34" s="67" t="s">
        <v>12</v>
      </c>
      <c r="D34" s="68">
        <v>2.43</v>
      </c>
      <c r="E34" s="69" t="s">
        <v>189</v>
      </c>
      <c r="F34" s="70"/>
      <c r="G34" s="56"/>
    </row>
    <row r="35" s="53" customFormat="1" customHeight="1" spans="1:7">
      <c r="A35" s="66">
        <v>32</v>
      </c>
      <c r="B35" s="66" t="s">
        <v>35</v>
      </c>
      <c r="C35" s="67" t="s">
        <v>12</v>
      </c>
      <c r="D35" s="68">
        <v>4.05</v>
      </c>
      <c r="E35" s="69" t="s">
        <v>200</v>
      </c>
      <c r="F35" s="70"/>
      <c r="G35" s="56"/>
    </row>
    <row r="36" s="53" customFormat="1" customHeight="1" spans="1:7">
      <c r="A36" s="66">
        <v>33</v>
      </c>
      <c r="B36" s="66" t="s">
        <v>69</v>
      </c>
      <c r="C36" s="67" t="s">
        <v>12</v>
      </c>
      <c r="D36" s="68">
        <v>1.62</v>
      </c>
      <c r="E36" s="69" t="s">
        <v>195</v>
      </c>
      <c r="F36" s="70"/>
      <c r="G36" s="56"/>
    </row>
    <row r="37" s="53" customFormat="1" customHeight="1" spans="1:7">
      <c r="A37" s="66">
        <v>34</v>
      </c>
      <c r="B37" s="66" t="s">
        <v>109</v>
      </c>
      <c r="C37" s="67" t="s">
        <v>12</v>
      </c>
      <c r="D37" s="68">
        <v>1.22</v>
      </c>
      <c r="E37" s="69" t="s">
        <v>195</v>
      </c>
      <c r="F37" s="70"/>
      <c r="G37" s="56"/>
    </row>
    <row r="38" s="53" customFormat="1" customHeight="1" spans="1:7">
      <c r="A38" s="66">
        <v>35</v>
      </c>
      <c r="B38" s="66" t="s">
        <v>102</v>
      </c>
      <c r="C38" s="67" t="s">
        <v>12</v>
      </c>
      <c r="D38" s="68">
        <v>1.62</v>
      </c>
      <c r="E38" s="69" t="s">
        <v>201</v>
      </c>
      <c r="F38" s="70"/>
      <c r="G38" s="56"/>
    </row>
    <row r="39" s="53" customFormat="1" customHeight="1" spans="1:7">
      <c r="A39" s="66">
        <v>36</v>
      </c>
      <c r="B39" s="66" t="s">
        <v>202</v>
      </c>
      <c r="C39" s="67" t="s">
        <v>12</v>
      </c>
      <c r="D39" s="68">
        <v>5.67</v>
      </c>
      <c r="E39" s="69" t="s">
        <v>195</v>
      </c>
      <c r="F39" s="70"/>
      <c r="G39" s="56"/>
    </row>
    <row r="40" s="53" customFormat="1" customHeight="1" spans="1:7">
      <c r="A40" s="66">
        <v>37</v>
      </c>
      <c r="B40" s="66" t="s">
        <v>31</v>
      </c>
      <c r="C40" s="67" t="s">
        <v>12</v>
      </c>
      <c r="D40" s="68">
        <v>4.05</v>
      </c>
      <c r="E40" s="69" t="s">
        <v>195</v>
      </c>
      <c r="F40" s="70"/>
      <c r="G40" s="56"/>
    </row>
    <row r="41" s="53" customFormat="1" customHeight="1" spans="1:7">
      <c r="A41" s="66">
        <v>38</v>
      </c>
      <c r="B41" s="66" t="s">
        <v>45</v>
      </c>
      <c r="C41" s="67" t="s">
        <v>12</v>
      </c>
      <c r="D41" s="68">
        <v>2.43</v>
      </c>
      <c r="E41" s="69" t="s">
        <v>195</v>
      </c>
      <c r="F41" s="70"/>
      <c r="G41" s="56"/>
    </row>
    <row r="42" s="53" customFormat="1" customHeight="1" spans="1:7">
      <c r="A42" s="66">
        <v>39</v>
      </c>
      <c r="B42" s="66" t="s">
        <v>83</v>
      </c>
      <c r="C42" s="67" t="s">
        <v>12</v>
      </c>
      <c r="D42" s="68">
        <v>2.43</v>
      </c>
      <c r="E42" s="69" t="s">
        <v>195</v>
      </c>
      <c r="F42" s="70"/>
      <c r="G42" s="56"/>
    </row>
    <row r="43" s="53" customFormat="1" customHeight="1" spans="1:7">
      <c r="A43" s="66">
        <v>40</v>
      </c>
      <c r="B43" s="66" t="s">
        <v>101</v>
      </c>
      <c r="C43" s="67" t="s">
        <v>12</v>
      </c>
      <c r="D43" s="68">
        <v>2.03</v>
      </c>
      <c r="E43" s="69" t="s">
        <v>203</v>
      </c>
      <c r="F43" s="70"/>
      <c r="G43" s="56"/>
    </row>
    <row r="44" s="53" customFormat="1" customHeight="1" spans="1:7">
      <c r="A44" s="66">
        <v>41</v>
      </c>
      <c r="B44" s="66" t="s">
        <v>90</v>
      </c>
      <c r="C44" s="67" t="s">
        <v>12</v>
      </c>
      <c r="D44" s="68">
        <v>1.36</v>
      </c>
      <c r="E44" s="69" t="s">
        <v>195</v>
      </c>
      <c r="F44" s="70"/>
      <c r="G44" s="56"/>
    </row>
    <row r="45" s="53" customFormat="1" customHeight="1" spans="1:7">
      <c r="A45" s="66">
        <v>42</v>
      </c>
      <c r="B45" s="66" t="s">
        <v>77</v>
      </c>
      <c r="C45" s="67" t="s">
        <v>12</v>
      </c>
      <c r="D45" s="68">
        <v>1.22</v>
      </c>
      <c r="E45" s="69" t="s">
        <v>198</v>
      </c>
      <c r="F45" s="70"/>
      <c r="G45" s="56"/>
    </row>
    <row r="46" s="53" customFormat="1" customHeight="1" spans="1:7">
      <c r="A46" s="66">
        <v>43</v>
      </c>
      <c r="B46" s="66" t="s">
        <v>204</v>
      </c>
      <c r="C46" s="67" t="s">
        <v>12</v>
      </c>
      <c r="D46" s="68">
        <v>2.03</v>
      </c>
      <c r="E46" s="69" t="s">
        <v>189</v>
      </c>
      <c r="F46" s="70"/>
      <c r="G46" s="56"/>
    </row>
    <row r="47" s="53" customFormat="1" customHeight="1" spans="1:7">
      <c r="A47" s="66">
        <v>44</v>
      </c>
      <c r="B47" s="66" t="s">
        <v>144</v>
      </c>
      <c r="C47" s="67" t="s">
        <v>12</v>
      </c>
      <c r="D47" s="68">
        <v>4.84</v>
      </c>
      <c r="E47" s="69" t="s">
        <v>205</v>
      </c>
      <c r="F47" s="70"/>
      <c r="G47" s="56"/>
    </row>
    <row r="48" s="53" customFormat="1" customHeight="1" spans="1:7">
      <c r="A48" s="66">
        <v>45</v>
      </c>
      <c r="B48" s="66" t="s">
        <v>206</v>
      </c>
      <c r="C48" s="67" t="s">
        <v>12</v>
      </c>
      <c r="D48" s="68">
        <v>4.05</v>
      </c>
      <c r="E48" s="69" t="s">
        <v>195</v>
      </c>
      <c r="F48" s="70"/>
      <c r="G48" s="56"/>
    </row>
    <row r="49" s="53" customFormat="1" customHeight="1" spans="1:7">
      <c r="A49" s="66">
        <v>46</v>
      </c>
      <c r="B49" s="66" t="s">
        <v>207</v>
      </c>
      <c r="C49" s="67" t="s">
        <v>12</v>
      </c>
      <c r="D49" s="68">
        <v>4.05</v>
      </c>
      <c r="E49" s="69" t="s">
        <v>191</v>
      </c>
      <c r="F49" s="70"/>
      <c r="G49" s="56"/>
    </row>
    <row r="50" s="53" customFormat="1" customHeight="1" spans="1:7">
      <c r="A50" s="66">
        <v>47</v>
      </c>
      <c r="B50" s="66" t="s">
        <v>113</v>
      </c>
      <c r="C50" s="67" t="s">
        <v>12</v>
      </c>
      <c r="D50" s="68">
        <v>4.86</v>
      </c>
      <c r="E50" s="69" t="s">
        <v>191</v>
      </c>
      <c r="F50" s="70"/>
      <c r="G50" s="56"/>
    </row>
    <row r="51" s="53" customFormat="1" customHeight="1" spans="1:7">
      <c r="A51" s="66">
        <v>48</v>
      </c>
      <c r="B51" s="66" t="s">
        <v>208</v>
      </c>
      <c r="C51" s="67" t="s">
        <v>12</v>
      </c>
      <c r="D51" s="68">
        <v>4.86</v>
      </c>
      <c r="E51" s="69" t="s">
        <v>193</v>
      </c>
      <c r="F51" s="70"/>
      <c r="G51" s="56"/>
    </row>
    <row r="52" s="53" customFormat="1" customHeight="1" spans="1:7">
      <c r="A52" s="66">
        <v>49</v>
      </c>
      <c r="B52" s="66" t="s">
        <v>43</v>
      </c>
      <c r="C52" s="67" t="s">
        <v>12</v>
      </c>
      <c r="D52" s="68">
        <v>4.86</v>
      </c>
      <c r="E52" s="69" t="s">
        <v>193</v>
      </c>
      <c r="F52" s="70"/>
      <c r="G52" s="56"/>
    </row>
    <row r="53" s="53" customFormat="1" customHeight="1" spans="1:7">
      <c r="A53" s="66">
        <v>50</v>
      </c>
      <c r="B53" s="66" t="s">
        <v>122</v>
      </c>
      <c r="C53" s="67" t="s">
        <v>12</v>
      </c>
      <c r="D53" s="68">
        <v>4.05</v>
      </c>
      <c r="E53" s="69" t="s">
        <v>195</v>
      </c>
      <c r="F53" s="70"/>
      <c r="G53" s="56"/>
    </row>
    <row r="54" s="53" customFormat="1" customHeight="1" spans="1:7">
      <c r="A54" s="66">
        <v>51</v>
      </c>
      <c r="B54" s="66" t="s">
        <v>84</v>
      </c>
      <c r="C54" s="67" t="s">
        <v>12</v>
      </c>
      <c r="D54" s="68">
        <v>1.22</v>
      </c>
      <c r="E54" s="69" t="s">
        <v>191</v>
      </c>
      <c r="F54" s="70"/>
      <c r="G54" s="56"/>
    </row>
    <row r="55" s="53" customFormat="1" customHeight="1" spans="1:7">
      <c r="A55" s="66">
        <v>52</v>
      </c>
      <c r="B55" s="66" t="s">
        <v>115</v>
      </c>
      <c r="C55" s="67" t="s">
        <v>12</v>
      </c>
      <c r="D55" s="68">
        <v>3.24</v>
      </c>
      <c r="E55" s="69" t="s">
        <v>191</v>
      </c>
      <c r="F55" s="70"/>
      <c r="G55" s="56"/>
    </row>
    <row r="56" s="53" customFormat="1" customHeight="1" spans="1:7">
      <c r="A56" s="66">
        <v>53</v>
      </c>
      <c r="B56" s="66" t="s">
        <v>209</v>
      </c>
      <c r="C56" s="67" t="s">
        <v>12</v>
      </c>
      <c r="D56" s="68">
        <v>3.24</v>
      </c>
      <c r="E56" s="69" t="s">
        <v>191</v>
      </c>
      <c r="F56" s="70"/>
      <c r="G56" s="56"/>
    </row>
    <row r="57" s="53" customFormat="1" customHeight="1" spans="1:7">
      <c r="A57" s="66">
        <v>54</v>
      </c>
      <c r="B57" s="66" t="s">
        <v>96</v>
      </c>
      <c r="C57" s="67" t="s">
        <v>12</v>
      </c>
      <c r="D57" s="68">
        <v>3.24</v>
      </c>
      <c r="E57" s="69" t="s">
        <v>191</v>
      </c>
      <c r="F57" s="70"/>
      <c r="G57" s="56"/>
    </row>
    <row r="58" s="53" customFormat="1" customHeight="1" spans="1:7">
      <c r="A58" s="66">
        <v>55</v>
      </c>
      <c r="B58" s="66" t="s">
        <v>70</v>
      </c>
      <c r="C58" s="67" t="s">
        <v>12</v>
      </c>
      <c r="D58" s="68">
        <v>2.43</v>
      </c>
      <c r="E58" s="69" t="s">
        <v>191</v>
      </c>
      <c r="F58" s="70"/>
      <c r="G58" s="56"/>
    </row>
    <row r="59" s="53" customFormat="1" customHeight="1" spans="1:7">
      <c r="A59" s="66">
        <v>56</v>
      </c>
      <c r="B59" s="66" t="s">
        <v>210</v>
      </c>
      <c r="C59" s="67" t="s">
        <v>12</v>
      </c>
      <c r="D59" s="68">
        <v>5.67</v>
      </c>
      <c r="E59" s="69" t="s">
        <v>195</v>
      </c>
      <c r="F59" s="70"/>
      <c r="G59" s="56"/>
    </row>
    <row r="60" s="53" customFormat="1" customHeight="1" spans="1:7">
      <c r="A60" s="66">
        <v>57</v>
      </c>
      <c r="B60" s="66" t="s">
        <v>88</v>
      </c>
      <c r="C60" s="67" t="s">
        <v>12</v>
      </c>
      <c r="D60" s="68">
        <v>2.43</v>
      </c>
      <c r="E60" s="69" t="s">
        <v>191</v>
      </c>
      <c r="F60" s="70"/>
      <c r="G60" s="56"/>
    </row>
    <row r="61" s="53" customFormat="1" customHeight="1" spans="1:7">
      <c r="A61" s="66">
        <v>58</v>
      </c>
      <c r="B61" s="66" t="s">
        <v>145</v>
      </c>
      <c r="C61" s="67" t="s">
        <v>12</v>
      </c>
      <c r="D61" s="68">
        <v>2.03</v>
      </c>
      <c r="E61" s="69" t="s">
        <v>189</v>
      </c>
      <c r="F61" s="70"/>
      <c r="G61" s="56"/>
    </row>
    <row r="62" s="53" customFormat="1" hidden="1" customHeight="1" spans="1:7">
      <c r="A62" s="66">
        <v>59</v>
      </c>
      <c r="B62" s="66" t="s">
        <v>211</v>
      </c>
      <c r="C62" s="67" t="s">
        <v>12</v>
      </c>
      <c r="D62" s="68">
        <v>2.84</v>
      </c>
      <c r="E62" s="69" t="s">
        <v>212</v>
      </c>
      <c r="F62" s="70"/>
      <c r="G62" s="56"/>
    </row>
    <row r="63" s="53" customFormat="1" hidden="1" customHeight="1" spans="1:7">
      <c r="A63" s="66">
        <v>60</v>
      </c>
      <c r="B63" s="66" t="s">
        <v>213</v>
      </c>
      <c r="C63" s="67" t="s">
        <v>12</v>
      </c>
      <c r="D63" s="68">
        <v>5.67</v>
      </c>
      <c r="E63" s="69" t="s">
        <v>212</v>
      </c>
      <c r="F63" s="70"/>
      <c r="G63" s="56"/>
    </row>
    <row r="64" s="53" customFormat="1" hidden="1" customHeight="1" spans="1:7">
      <c r="A64" s="66">
        <v>61</v>
      </c>
      <c r="B64" s="66" t="s">
        <v>214</v>
      </c>
      <c r="C64" s="67" t="s">
        <v>215</v>
      </c>
      <c r="D64" s="68">
        <v>0.57</v>
      </c>
      <c r="E64" s="69" t="s">
        <v>212</v>
      </c>
      <c r="F64" s="70"/>
      <c r="G64" s="56"/>
    </row>
    <row r="65" s="53" customFormat="1" hidden="1" customHeight="1" spans="1:7">
      <c r="A65" s="66">
        <v>62</v>
      </c>
      <c r="B65" s="66" t="s">
        <v>18</v>
      </c>
      <c r="C65" s="67" t="s">
        <v>12</v>
      </c>
      <c r="D65" s="68">
        <v>1.46</v>
      </c>
      <c r="E65" s="69" t="s">
        <v>212</v>
      </c>
      <c r="F65" s="70"/>
      <c r="G65" s="56"/>
    </row>
    <row r="66" s="53" customFormat="1" hidden="1" customHeight="1" spans="1:7">
      <c r="A66" s="66">
        <v>63</v>
      </c>
      <c r="B66" s="66" t="s">
        <v>106</v>
      </c>
      <c r="C66" s="67" t="s">
        <v>12</v>
      </c>
      <c r="D66" s="68">
        <v>1.62</v>
      </c>
      <c r="E66" s="69" t="s">
        <v>212</v>
      </c>
      <c r="F66" s="70"/>
      <c r="G66" s="56"/>
    </row>
    <row r="67" s="53" customFormat="1" hidden="1" customHeight="1" spans="1:7">
      <c r="A67" s="66">
        <v>64</v>
      </c>
      <c r="B67" s="66" t="s">
        <v>86</v>
      </c>
      <c r="C67" s="67" t="s">
        <v>12</v>
      </c>
      <c r="D67" s="68">
        <v>2.84</v>
      </c>
      <c r="E67" s="69" t="s">
        <v>212</v>
      </c>
      <c r="F67" s="70"/>
      <c r="G67" s="56"/>
    </row>
    <row r="68" s="53" customFormat="1" hidden="1" customHeight="1" spans="1:7">
      <c r="A68" s="66">
        <v>65</v>
      </c>
      <c r="B68" s="66" t="s">
        <v>133</v>
      </c>
      <c r="C68" s="67" t="s">
        <v>12</v>
      </c>
      <c r="D68" s="68">
        <v>5.67</v>
      </c>
      <c r="E68" s="69" t="s">
        <v>212</v>
      </c>
      <c r="F68" s="70"/>
      <c r="G68" s="56"/>
    </row>
    <row r="69" s="53" customFormat="1" hidden="1" customHeight="1" spans="1:7">
      <c r="A69" s="66">
        <v>66</v>
      </c>
      <c r="B69" s="66" t="s">
        <v>216</v>
      </c>
      <c r="C69" s="67" t="s">
        <v>12</v>
      </c>
      <c r="D69" s="68">
        <v>3.24</v>
      </c>
      <c r="E69" s="69" t="s">
        <v>212</v>
      </c>
      <c r="F69" s="70"/>
      <c r="G69" s="56"/>
    </row>
    <row r="70" s="53" customFormat="1" hidden="1" customHeight="1" spans="1:7">
      <c r="A70" s="66">
        <v>67</v>
      </c>
      <c r="B70" s="66" t="s">
        <v>136</v>
      </c>
      <c r="C70" s="67" t="s">
        <v>12</v>
      </c>
      <c r="D70" s="68">
        <v>5.67</v>
      </c>
      <c r="E70" s="69" t="s">
        <v>212</v>
      </c>
      <c r="F70" s="70"/>
      <c r="G70" s="56"/>
    </row>
    <row r="71" s="53" customFormat="1" hidden="1" customHeight="1" spans="1:7">
      <c r="A71" s="66">
        <v>68</v>
      </c>
      <c r="B71" s="66" t="s">
        <v>217</v>
      </c>
      <c r="C71" s="67" t="s">
        <v>12</v>
      </c>
      <c r="D71" s="68">
        <v>1.62</v>
      </c>
      <c r="E71" s="69" t="s">
        <v>212</v>
      </c>
      <c r="F71" s="70"/>
      <c r="G71" s="56"/>
    </row>
    <row r="72" s="53" customFormat="1" hidden="1" customHeight="1" spans="1:7">
      <c r="A72" s="66">
        <v>69</v>
      </c>
      <c r="B72" s="66" t="s">
        <v>218</v>
      </c>
      <c r="C72" s="67" t="s">
        <v>12</v>
      </c>
      <c r="D72" s="68">
        <v>4.05</v>
      </c>
      <c r="E72" s="69" t="s">
        <v>212</v>
      </c>
      <c r="F72" s="70"/>
      <c r="G72" s="56"/>
    </row>
    <row r="73" s="53" customFormat="1" hidden="1" customHeight="1" spans="1:7">
      <c r="A73" s="66">
        <v>70</v>
      </c>
      <c r="B73" s="66" t="s">
        <v>219</v>
      </c>
      <c r="C73" s="67" t="s">
        <v>12</v>
      </c>
      <c r="D73" s="68">
        <v>1.62</v>
      </c>
      <c r="E73" s="69" t="s">
        <v>212</v>
      </c>
      <c r="F73" s="70"/>
      <c r="G73" s="56"/>
    </row>
    <row r="74" s="53" customFormat="1" customHeight="1" spans="1:7">
      <c r="A74" s="66">
        <v>71</v>
      </c>
      <c r="B74" s="66" t="s">
        <v>220</v>
      </c>
      <c r="C74" s="67" t="s">
        <v>12</v>
      </c>
      <c r="D74" s="68">
        <v>4.86</v>
      </c>
      <c r="E74" s="69" t="s">
        <v>195</v>
      </c>
      <c r="F74" s="70"/>
      <c r="G74" s="56"/>
    </row>
    <row r="75" s="53" customFormat="1" customHeight="1" spans="1:7">
      <c r="A75" s="66">
        <v>72</v>
      </c>
      <c r="B75" s="66" t="s">
        <v>22</v>
      </c>
      <c r="C75" s="67" t="s">
        <v>12</v>
      </c>
      <c r="D75" s="68">
        <v>4.86</v>
      </c>
      <c r="E75" s="69" t="s">
        <v>195</v>
      </c>
      <c r="F75" s="70"/>
      <c r="G75" s="56"/>
    </row>
    <row r="76" s="53" customFormat="1" customHeight="1" spans="1:7">
      <c r="A76" s="66">
        <v>73</v>
      </c>
      <c r="B76" s="66" t="s">
        <v>81</v>
      </c>
      <c r="C76" s="67" t="s">
        <v>12</v>
      </c>
      <c r="D76" s="68">
        <v>2.43</v>
      </c>
      <c r="E76" s="69" t="s">
        <v>195</v>
      </c>
      <c r="F76" s="70"/>
      <c r="G76" s="56"/>
    </row>
    <row r="77" s="53" customFormat="1" customHeight="1" spans="1:7">
      <c r="A77" s="66">
        <v>74</v>
      </c>
      <c r="B77" s="66" t="s">
        <v>67</v>
      </c>
      <c r="C77" s="67" t="s">
        <v>12</v>
      </c>
      <c r="D77" s="68">
        <v>2.43</v>
      </c>
      <c r="E77" s="69" t="s">
        <v>195</v>
      </c>
      <c r="F77" s="70"/>
      <c r="G77" s="56"/>
    </row>
    <row r="78" s="53" customFormat="1" customHeight="1" spans="1:7">
      <c r="A78" s="66">
        <v>75</v>
      </c>
      <c r="B78" s="66" t="s">
        <v>72</v>
      </c>
      <c r="C78" s="67" t="s">
        <v>12</v>
      </c>
      <c r="D78" s="68">
        <v>5.27</v>
      </c>
      <c r="E78" s="69" t="s">
        <v>221</v>
      </c>
      <c r="F78" s="70"/>
      <c r="G78" s="56"/>
    </row>
    <row r="79" s="53" customFormat="1" customHeight="1" spans="1:7">
      <c r="A79" s="66">
        <v>76</v>
      </c>
      <c r="B79" s="66" t="s">
        <v>107</v>
      </c>
      <c r="C79" s="67" t="s">
        <v>12</v>
      </c>
      <c r="D79" s="68">
        <v>2.84</v>
      </c>
      <c r="E79" s="69" t="s">
        <v>221</v>
      </c>
      <c r="F79" s="70"/>
      <c r="G79" s="56"/>
    </row>
    <row r="80" s="53" customFormat="1" customHeight="1" spans="1:7">
      <c r="A80" s="66">
        <v>77</v>
      </c>
      <c r="B80" s="66" t="s">
        <v>134</v>
      </c>
      <c r="C80" s="67" t="s">
        <v>12</v>
      </c>
      <c r="D80" s="68">
        <v>4.86</v>
      </c>
      <c r="E80" s="69" t="s">
        <v>221</v>
      </c>
      <c r="F80" s="70"/>
      <c r="G80" s="56"/>
    </row>
    <row r="81" s="53" customFormat="1" customHeight="1" spans="1:7">
      <c r="A81" s="66">
        <v>78</v>
      </c>
      <c r="B81" s="66" t="s">
        <v>25</v>
      </c>
      <c r="C81" s="67" t="s">
        <v>12</v>
      </c>
      <c r="D81" s="68">
        <v>4.86</v>
      </c>
      <c r="E81" s="69" t="s">
        <v>221</v>
      </c>
      <c r="F81" s="70"/>
      <c r="G81" s="56"/>
    </row>
    <row r="82" s="53" customFormat="1" customHeight="1" spans="1:7">
      <c r="A82" s="66">
        <v>79</v>
      </c>
      <c r="B82" s="66" t="s">
        <v>123</v>
      </c>
      <c r="C82" s="67" t="s">
        <v>12</v>
      </c>
      <c r="D82" s="68">
        <v>2.84</v>
      </c>
      <c r="E82" s="69" t="s">
        <v>221</v>
      </c>
      <c r="F82" s="70"/>
      <c r="G82" s="56"/>
    </row>
    <row r="83" s="53" customFormat="1" customHeight="1" spans="1:7">
      <c r="A83" s="66">
        <v>80</v>
      </c>
      <c r="B83" s="66" t="s">
        <v>222</v>
      </c>
      <c r="C83" s="67" t="s">
        <v>12</v>
      </c>
      <c r="D83" s="68">
        <v>7.29</v>
      </c>
      <c r="E83" s="69" t="s">
        <v>221</v>
      </c>
      <c r="F83" s="70"/>
      <c r="G83" s="56"/>
    </row>
    <row r="84" s="53" customFormat="1" customHeight="1" spans="1:7">
      <c r="A84" s="66">
        <v>81</v>
      </c>
      <c r="B84" s="66" t="s">
        <v>82</v>
      </c>
      <c r="C84" s="67" t="s">
        <v>12</v>
      </c>
      <c r="D84" s="68">
        <v>2.43</v>
      </c>
      <c r="E84" s="69" t="s">
        <v>223</v>
      </c>
      <c r="F84" s="70"/>
      <c r="G84" s="56"/>
    </row>
    <row r="85" s="53" customFormat="1" customHeight="1" spans="1:7">
      <c r="A85" s="66">
        <v>82</v>
      </c>
      <c r="B85" s="66" t="s">
        <v>135</v>
      </c>
      <c r="C85" s="67" t="s">
        <v>12</v>
      </c>
      <c r="D85" s="68">
        <v>2.43</v>
      </c>
      <c r="E85" s="69" t="s">
        <v>221</v>
      </c>
      <c r="F85" s="70"/>
      <c r="G85" s="56"/>
    </row>
    <row r="86" s="53" customFormat="1" customHeight="1" spans="1:7">
      <c r="A86" s="66">
        <v>83</v>
      </c>
      <c r="B86" s="66" t="s">
        <v>78</v>
      </c>
      <c r="C86" s="67" t="s">
        <v>12</v>
      </c>
      <c r="D86" s="68">
        <v>7.29</v>
      </c>
      <c r="E86" s="69" t="s">
        <v>221</v>
      </c>
      <c r="F86" s="70"/>
      <c r="G86" s="56"/>
    </row>
    <row r="87" s="53" customFormat="1" customHeight="1" spans="1:7">
      <c r="A87" s="66">
        <v>84</v>
      </c>
      <c r="B87" s="66" t="s">
        <v>224</v>
      </c>
      <c r="C87" s="67" t="s">
        <v>12</v>
      </c>
      <c r="D87" s="68">
        <v>11.34</v>
      </c>
      <c r="E87" s="69" t="s">
        <v>195</v>
      </c>
      <c r="F87" s="70"/>
      <c r="G87" s="56"/>
    </row>
    <row r="88" s="53" customFormat="1" customHeight="1" spans="1:7">
      <c r="A88" s="66">
        <v>85</v>
      </c>
      <c r="B88" s="66" t="s">
        <v>225</v>
      </c>
      <c r="C88" s="67" t="s">
        <v>12</v>
      </c>
      <c r="D88" s="68">
        <v>5.67</v>
      </c>
      <c r="E88" s="69" t="s">
        <v>191</v>
      </c>
      <c r="F88" s="70"/>
      <c r="G88" s="56"/>
    </row>
    <row r="89" s="53" customFormat="1" customHeight="1" spans="1:7">
      <c r="A89" s="66">
        <v>86</v>
      </c>
      <c r="B89" s="66" t="s">
        <v>226</v>
      </c>
      <c r="C89" s="67" t="s">
        <v>12</v>
      </c>
      <c r="D89" s="68">
        <v>4.86</v>
      </c>
      <c r="E89" s="69" t="s">
        <v>203</v>
      </c>
      <c r="F89" s="70"/>
      <c r="G89" s="56"/>
    </row>
    <row r="90" s="53" customFormat="1" customHeight="1" spans="1:7">
      <c r="A90" s="66">
        <v>87</v>
      </c>
      <c r="B90" s="66" t="s">
        <v>89</v>
      </c>
      <c r="C90" s="67" t="s">
        <v>12</v>
      </c>
      <c r="D90" s="68">
        <v>2.03</v>
      </c>
      <c r="E90" s="69" t="s">
        <v>203</v>
      </c>
      <c r="F90" s="70"/>
      <c r="G90" s="56"/>
    </row>
    <row r="91" s="53" customFormat="1" customHeight="1" spans="1:7">
      <c r="A91" s="66">
        <v>88</v>
      </c>
      <c r="B91" s="66" t="s">
        <v>131</v>
      </c>
      <c r="C91" s="67" t="s">
        <v>12</v>
      </c>
      <c r="D91" s="68">
        <v>9.72</v>
      </c>
      <c r="E91" s="69" t="s">
        <v>203</v>
      </c>
      <c r="F91" s="70"/>
      <c r="G91" s="56"/>
    </row>
    <row r="92" s="53" customFormat="1" customHeight="1" spans="1:7">
      <c r="A92" s="66">
        <v>89</v>
      </c>
      <c r="B92" s="66" t="s">
        <v>153</v>
      </c>
      <c r="C92" s="67" t="s">
        <v>12</v>
      </c>
      <c r="D92" s="68">
        <v>2.84</v>
      </c>
      <c r="E92" s="69" t="s">
        <v>203</v>
      </c>
      <c r="F92" s="70"/>
      <c r="G92" s="56"/>
    </row>
    <row r="93" s="53" customFormat="1" customHeight="1" spans="1:7">
      <c r="A93" s="66">
        <v>90</v>
      </c>
      <c r="B93" s="66" t="s">
        <v>227</v>
      </c>
      <c r="C93" s="67" t="s">
        <v>12</v>
      </c>
      <c r="D93" s="68">
        <v>2.84</v>
      </c>
      <c r="E93" s="69" t="s">
        <v>203</v>
      </c>
      <c r="F93" s="70"/>
      <c r="G93" s="56"/>
    </row>
    <row r="94" s="53" customFormat="1" customHeight="1" spans="1:7">
      <c r="A94" s="66">
        <v>91</v>
      </c>
      <c r="B94" s="66" t="s">
        <v>117</v>
      </c>
      <c r="C94" s="67" t="s">
        <v>12</v>
      </c>
      <c r="D94" s="68">
        <v>4.46</v>
      </c>
      <c r="E94" s="69" t="s">
        <v>203</v>
      </c>
      <c r="F94" s="70"/>
      <c r="G94" s="56"/>
    </row>
    <row r="95" s="53" customFormat="1" customHeight="1" spans="1:7">
      <c r="A95" s="66">
        <v>92</v>
      </c>
      <c r="B95" s="66" t="s">
        <v>228</v>
      </c>
      <c r="C95" s="67" t="s">
        <v>12</v>
      </c>
      <c r="D95" s="68">
        <v>4.05</v>
      </c>
      <c r="E95" s="69" t="s">
        <v>203</v>
      </c>
      <c r="F95" s="70"/>
      <c r="G95" s="56"/>
    </row>
    <row r="96" s="53" customFormat="1" customHeight="1" spans="1:7">
      <c r="A96" s="66">
        <v>93</v>
      </c>
      <c r="B96" s="66" t="s">
        <v>140</v>
      </c>
      <c r="C96" s="67" t="s">
        <v>12</v>
      </c>
      <c r="D96" s="68">
        <v>6.48</v>
      </c>
      <c r="E96" s="69" t="s">
        <v>189</v>
      </c>
      <c r="F96" s="70"/>
      <c r="G96" s="56"/>
    </row>
    <row r="97" s="53" customFormat="1" customHeight="1" spans="1:7">
      <c r="A97" s="66">
        <v>94</v>
      </c>
      <c r="B97" s="66" t="s">
        <v>137</v>
      </c>
      <c r="C97" s="67" t="s">
        <v>12</v>
      </c>
      <c r="D97" s="68">
        <v>5.67</v>
      </c>
      <c r="E97" s="69" t="s">
        <v>221</v>
      </c>
      <c r="F97" s="70"/>
      <c r="G97" s="56"/>
    </row>
    <row r="98" s="53" customFormat="1" hidden="1" customHeight="1" spans="1:7">
      <c r="A98" s="66">
        <v>95</v>
      </c>
      <c r="B98" s="66" t="s">
        <v>142</v>
      </c>
      <c r="C98" s="67" t="s">
        <v>12</v>
      </c>
      <c r="D98" s="68">
        <v>4.86</v>
      </c>
      <c r="E98" s="69" t="s">
        <v>212</v>
      </c>
      <c r="F98" s="70"/>
      <c r="G98" s="56"/>
    </row>
    <row r="99" s="53" customFormat="1" customHeight="1" spans="1:7">
      <c r="A99" s="66">
        <v>96</v>
      </c>
      <c r="B99" s="66" t="s">
        <v>229</v>
      </c>
      <c r="C99" s="67" t="s">
        <v>12</v>
      </c>
      <c r="D99" s="68">
        <v>4.05</v>
      </c>
      <c r="E99" s="69" t="s">
        <v>223</v>
      </c>
      <c r="F99" s="70"/>
      <c r="G99" s="56"/>
    </row>
    <row r="100" s="53" customFormat="1" customHeight="1" spans="1:7">
      <c r="A100" s="66">
        <v>97</v>
      </c>
      <c r="B100" s="66" t="s">
        <v>230</v>
      </c>
      <c r="C100" s="67" t="s">
        <v>12</v>
      </c>
      <c r="D100" s="68">
        <v>11.34</v>
      </c>
      <c r="E100" s="69" t="s">
        <v>223</v>
      </c>
      <c r="F100" s="70"/>
      <c r="G100" s="56"/>
    </row>
    <row r="101" s="53" customFormat="1" customHeight="1" spans="1:7">
      <c r="A101" s="66">
        <v>98</v>
      </c>
      <c r="B101" s="66" t="s">
        <v>99</v>
      </c>
      <c r="C101" s="67" t="s">
        <v>12</v>
      </c>
      <c r="D101" s="68">
        <v>6.48</v>
      </c>
      <c r="E101" s="69" t="s">
        <v>221</v>
      </c>
      <c r="F101" s="70"/>
      <c r="G101" s="56"/>
    </row>
    <row r="102" s="53" customFormat="1" customHeight="1" spans="1:7">
      <c r="A102" s="66">
        <v>99</v>
      </c>
      <c r="B102" s="66" t="s">
        <v>121</v>
      </c>
      <c r="C102" s="67" t="s">
        <v>12</v>
      </c>
      <c r="D102" s="68">
        <v>2.43</v>
      </c>
      <c r="E102" s="69" t="s">
        <v>189</v>
      </c>
      <c r="F102" s="70"/>
      <c r="G102" s="56"/>
    </row>
    <row r="103" s="53" customFormat="1" customHeight="1" spans="1:7">
      <c r="A103" s="66">
        <v>100</v>
      </c>
      <c r="B103" s="66" t="s">
        <v>92</v>
      </c>
      <c r="C103" s="67" t="s">
        <v>12</v>
      </c>
      <c r="D103" s="68">
        <v>1.62</v>
      </c>
      <c r="E103" s="69" t="s">
        <v>189</v>
      </c>
      <c r="F103" s="70"/>
      <c r="G103" s="56"/>
    </row>
    <row r="104" s="53" customFormat="1" customHeight="1" spans="1:7">
      <c r="A104" s="66">
        <v>101</v>
      </c>
      <c r="B104" s="66" t="s">
        <v>114</v>
      </c>
      <c r="C104" s="67" t="s">
        <v>12</v>
      </c>
      <c r="D104" s="68">
        <v>2.84</v>
      </c>
      <c r="E104" s="69" t="s">
        <v>189</v>
      </c>
      <c r="F104" s="70"/>
      <c r="G104" s="56"/>
    </row>
    <row r="105" s="53" customFormat="1" customHeight="1" spans="1:7">
      <c r="A105" s="66">
        <v>102</v>
      </c>
      <c r="B105" s="66" t="s">
        <v>108</v>
      </c>
      <c r="C105" s="67" t="s">
        <v>12</v>
      </c>
      <c r="D105" s="68">
        <v>4.46</v>
      </c>
      <c r="E105" s="69" t="s">
        <v>189</v>
      </c>
      <c r="F105" s="70"/>
      <c r="G105" s="56"/>
    </row>
    <row r="106" s="53" customFormat="1" hidden="1" customHeight="1" spans="1:7">
      <c r="A106" s="66">
        <v>103</v>
      </c>
      <c r="B106" s="66" t="s">
        <v>231</v>
      </c>
      <c r="C106" s="67" t="s">
        <v>12</v>
      </c>
      <c r="D106" s="68">
        <v>5.27</v>
      </c>
      <c r="E106" s="69" t="s">
        <v>159</v>
      </c>
      <c r="F106" s="70"/>
      <c r="G106" s="56"/>
    </row>
    <row r="107" s="53" customFormat="1" hidden="1" customHeight="1" spans="1:7">
      <c r="A107" s="66">
        <v>104</v>
      </c>
      <c r="B107" s="66" t="s">
        <v>232</v>
      </c>
      <c r="C107" s="67" t="s">
        <v>12</v>
      </c>
      <c r="D107" s="68">
        <v>5.67</v>
      </c>
      <c r="E107" s="69" t="s">
        <v>159</v>
      </c>
      <c r="F107" s="70"/>
      <c r="G107" s="56"/>
    </row>
    <row r="108" s="53" customFormat="1" hidden="1" customHeight="1" spans="1:7">
      <c r="A108" s="66">
        <v>105</v>
      </c>
      <c r="B108" s="66" t="s">
        <v>49</v>
      </c>
      <c r="C108" s="67" t="s">
        <v>12</v>
      </c>
      <c r="D108" s="68">
        <v>3.65</v>
      </c>
      <c r="E108" s="69" t="s">
        <v>159</v>
      </c>
      <c r="F108" s="70"/>
      <c r="G108" s="56"/>
    </row>
    <row r="109" s="53" customFormat="1" hidden="1" customHeight="1" spans="1:7">
      <c r="A109" s="66">
        <v>106</v>
      </c>
      <c r="B109" s="66" t="s">
        <v>233</v>
      </c>
      <c r="C109" s="67" t="s">
        <v>12</v>
      </c>
      <c r="D109" s="68">
        <v>5.27</v>
      </c>
      <c r="E109" s="69" t="s">
        <v>159</v>
      </c>
      <c r="F109" s="70"/>
      <c r="G109" s="56"/>
    </row>
    <row r="110" s="53" customFormat="1" hidden="1" customHeight="1" spans="1:7">
      <c r="A110" s="66">
        <v>107</v>
      </c>
      <c r="B110" s="66" t="s">
        <v>129</v>
      </c>
      <c r="C110" s="67" t="s">
        <v>130</v>
      </c>
      <c r="D110" s="68">
        <v>3.24</v>
      </c>
      <c r="E110" s="69" t="s">
        <v>159</v>
      </c>
      <c r="F110" s="70"/>
      <c r="G110" s="56"/>
    </row>
    <row r="111" s="53" customFormat="1" hidden="1" customHeight="1" spans="1:7">
      <c r="A111" s="66">
        <v>108</v>
      </c>
      <c r="B111" s="66" t="s">
        <v>52</v>
      </c>
      <c r="C111" s="67" t="s">
        <v>12</v>
      </c>
      <c r="D111" s="68">
        <v>3.24</v>
      </c>
      <c r="E111" s="69" t="s">
        <v>159</v>
      </c>
      <c r="F111" s="70"/>
      <c r="G111" s="56"/>
    </row>
    <row r="112" s="53" customFormat="1" hidden="1" customHeight="1" spans="1:7">
      <c r="A112" s="66">
        <v>109</v>
      </c>
      <c r="B112" s="66" t="s">
        <v>104</v>
      </c>
      <c r="C112" s="67" t="s">
        <v>12</v>
      </c>
      <c r="D112" s="68">
        <v>3.65</v>
      </c>
      <c r="E112" s="69" t="s">
        <v>159</v>
      </c>
      <c r="F112" s="70"/>
      <c r="G112" s="56"/>
    </row>
    <row r="113" s="53" customFormat="1" hidden="1" customHeight="1" spans="1:7">
      <c r="A113" s="66">
        <v>110</v>
      </c>
      <c r="B113" s="66" t="s">
        <v>80</v>
      </c>
      <c r="C113" s="67" t="s">
        <v>12</v>
      </c>
      <c r="D113" s="68">
        <v>3.24</v>
      </c>
      <c r="E113" s="69" t="s">
        <v>159</v>
      </c>
      <c r="F113" s="70"/>
      <c r="G113" s="56"/>
    </row>
    <row r="114" s="53" customFormat="1" hidden="1" customHeight="1" spans="1:7">
      <c r="A114" s="66">
        <v>111</v>
      </c>
      <c r="B114" s="66" t="s">
        <v>234</v>
      </c>
      <c r="C114" s="67" t="s">
        <v>12</v>
      </c>
      <c r="D114" s="68">
        <v>2.84</v>
      </c>
      <c r="E114" s="69" t="s">
        <v>159</v>
      </c>
      <c r="F114" s="70"/>
      <c r="G114" s="56"/>
    </row>
    <row r="115" s="53" customFormat="1" hidden="1" customHeight="1" spans="1:7">
      <c r="A115" s="66">
        <v>112</v>
      </c>
      <c r="B115" s="66" t="s">
        <v>120</v>
      </c>
      <c r="C115" s="67" t="s">
        <v>12</v>
      </c>
      <c r="D115" s="68">
        <v>10.53</v>
      </c>
      <c r="E115" s="69" t="s">
        <v>159</v>
      </c>
      <c r="F115" s="70"/>
      <c r="G115" s="56"/>
    </row>
    <row r="116" s="53" customFormat="1" hidden="1" customHeight="1" spans="1:7">
      <c r="A116" s="66">
        <v>113</v>
      </c>
      <c r="B116" s="66" t="s">
        <v>235</v>
      </c>
      <c r="C116" s="67" t="s">
        <v>12</v>
      </c>
      <c r="D116" s="68">
        <v>8.08</v>
      </c>
      <c r="E116" s="69" t="s">
        <v>159</v>
      </c>
      <c r="F116" s="70"/>
      <c r="G116" s="56"/>
    </row>
    <row r="117" s="53" customFormat="1" hidden="1" customHeight="1" spans="1:7">
      <c r="A117" s="66">
        <v>114</v>
      </c>
      <c r="B117" s="66" t="s">
        <v>236</v>
      </c>
      <c r="C117" s="67" t="s">
        <v>12</v>
      </c>
      <c r="D117" s="68">
        <v>5.51</v>
      </c>
      <c r="E117" s="69" t="s">
        <v>159</v>
      </c>
      <c r="F117" s="70"/>
      <c r="G117" s="56"/>
    </row>
    <row r="118" s="53" customFormat="1" hidden="1" customHeight="1" spans="1:7">
      <c r="A118" s="66">
        <v>115</v>
      </c>
      <c r="B118" s="66" t="s">
        <v>126</v>
      </c>
      <c r="C118" s="67" t="s">
        <v>12</v>
      </c>
      <c r="D118" s="68">
        <v>4.86</v>
      </c>
      <c r="E118" s="69" t="s">
        <v>159</v>
      </c>
      <c r="F118" s="70"/>
      <c r="G118" s="56"/>
    </row>
    <row r="119" s="53" customFormat="1" hidden="1" customHeight="1" spans="1:7">
      <c r="A119" s="66">
        <v>116</v>
      </c>
      <c r="B119" s="66" t="s">
        <v>91</v>
      </c>
      <c r="C119" s="67" t="s">
        <v>12</v>
      </c>
      <c r="D119" s="68">
        <v>8.1</v>
      </c>
      <c r="E119" s="69" t="s">
        <v>159</v>
      </c>
      <c r="F119" s="70"/>
      <c r="G119" s="56"/>
    </row>
    <row r="120" s="53" customFormat="1" hidden="1" customHeight="1" spans="1:7">
      <c r="A120" s="66">
        <v>117</v>
      </c>
      <c r="B120" s="66" t="s">
        <v>237</v>
      </c>
      <c r="C120" s="67" t="s">
        <v>12</v>
      </c>
      <c r="D120" s="68">
        <v>4.05</v>
      </c>
      <c r="E120" s="69" t="s">
        <v>159</v>
      </c>
      <c r="F120" s="70"/>
      <c r="G120" s="56"/>
    </row>
    <row r="121" s="53" customFormat="1" hidden="1" customHeight="1" spans="1:7">
      <c r="A121" s="66">
        <v>118</v>
      </c>
      <c r="B121" s="66" t="s">
        <v>238</v>
      </c>
      <c r="C121" s="67" t="s">
        <v>12</v>
      </c>
      <c r="D121" s="68">
        <v>3.65</v>
      </c>
      <c r="E121" s="69" t="s">
        <v>159</v>
      </c>
      <c r="F121" s="70"/>
      <c r="G121" s="56"/>
    </row>
    <row r="122" hidden="1" customHeight="1" spans="1:6">
      <c r="A122" s="66">
        <v>129</v>
      </c>
      <c r="B122" s="66" t="s">
        <v>239</v>
      </c>
      <c r="C122" s="67" t="s">
        <v>12</v>
      </c>
      <c r="D122" s="68">
        <v>8.1</v>
      </c>
      <c r="E122" s="69" t="s">
        <v>159</v>
      </c>
      <c r="F122" s="70"/>
    </row>
    <row r="123" hidden="1" customHeight="1" spans="1:6">
      <c r="A123" s="66">
        <v>130</v>
      </c>
      <c r="B123" s="66" t="s">
        <v>79</v>
      </c>
      <c r="C123" s="67" t="s">
        <v>12</v>
      </c>
      <c r="D123" s="68">
        <v>4.04</v>
      </c>
      <c r="E123" s="69" t="s">
        <v>159</v>
      </c>
      <c r="F123" s="70"/>
    </row>
    <row r="124" hidden="1" customHeight="1" spans="1:6">
      <c r="A124" s="66">
        <v>131</v>
      </c>
      <c r="B124" s="66" t="s">
        <v>73</v>
      </c>
      <c r="C124" s="67" t="s">
        <v>12</v>
      </c>
      <c r="D124" s="68">
        <v>4.84</v>
      </c>
      <c r="E124" s="69" t="s">
        <v>159</v>
      </c>
      <c r="F124" s="70"/>
    </row>
    <row r="125" hidden="1" customHeight="1" spans="1:6">
      <c r="A125" s="66">
        <v>132</v>
      </c>
      <c r="B125" s="66" t="s">
        <v>110</v>
      </c>
      <c r="C125" s="67" t="s">
        <v>12</v>
      </c>
      <c r="D125" s="68">
        <v>2.84</v>
      </c>
      <c r="E125" s="69" t="s">
        <v>159</v>
      </c>
      <c r="F125" s="70"/>
    </row>
    <row r="126" hidden="1" customHeight="1" spans="1:6">
      <c r="A126" s="66">
        <v>133</v>
      </c>
      <c r="B126" s="66" t="s">
        <v>75</v>
      </c>
      <c r="C126" s="67" t="s">
        <v>12</v>
      </c>
      <c r="D126" s="68">
        <v>2.43</v>
      </c>
      <c r="E126" s="69" t="s">
        <v>159</v>
      </c>
      <c r="F126" s="70"/>
    </row>
    <row r="127" hidden="1" customHeight="1" spans="1:6">
      <c r="A127" s="66">
        <v>134</v>
      </c>
      <c r="B127" s="66" t="s">
        <v>54</v>
      </c>
      <c r="C127" s="67" t="s">
        <v>12</v>
      </c>
      <c r="D127" s="68">
        <v>2.42</v>
      </c>
      <c r="E127" s="69" t="s">
        <v>159</v>
      </c>
      <c r="F127" s="70"/>
    </row>
    <row r="128" hidden="1" customHeight="1" spans="1:6">
      <c r="A128" s="66">
        <v>135</v>
      </c>
      <c r="B128" s="66" t="s">
        <v>155</v>
      </c>
      <c r="C128" s="67" t="s">
        <v>12</v>
      </c>
      <c r="D128" s="68">
        <v>7.27</v>
      </c>
      <c r="E128" s="69" t="s">
        <v>159</v>
      </c>
      <c r="F128" s="70"/>
    </row>
    <row r="129" customHeight="1" spans="1:6">
      <c r="A129" s="66">
        <v>143</v>
      </c>
      <c r="B129" s="66" t="s">
        <v>141</v>
      </c>
      <c r="C129" s="67" t="s">
        <v>12</v>
      </c>
      <c r="D129" s="68"/>
      <c r="E129" s="69" t="s">
        <v>212</v>
      </c>
      <c r="F129" s="70"/>
    </row>
    <row r="130" customHeight="1" spans="1:6">
      <c r="A130" s="66">
        <v>144</v>
      </c>
      <c r="B130" s="66" t="s">
        <v>146</v>
      </c>
      <c r="C130" s="67" t="s">
        <v>12</v>
      </c>
      <c r="D130" s="68"/>
      <c r="E130" s="69" t="s">
        <v>189</v>
      </c>
      <c r="F130" s="70"/>
    </row>
    <row r="131" customHeight="1" spans="1:6">
      <c r="A131" s="66">
        <v>145</v>
      </c>
      <c r="B131" s="66" t="s">
        <v>148</v>
      </c>
      <c r="C131" s="67" t="s">
        <v>12</v>
      </c>
      <c r="D131" s="68"/>
      <c r="E131" s="69" t="s">
        <v>189</v>
      </c>
      <c r="F131" s="70"/>
    </row>
    <row r="132" customHeight="1" spans="1:6">
      <c r="A132" s="66">
        <v>146</v>
      </c>
      <c r="B132" s="66" t="s">
        <v>150</v>
      </c>
      <c r="C132" s="67" t="s">
        <v>12</v>
      </c>
      <c r="D132" s="68"/>
      <c r="E132" s="69" t="s">
        <v>189</v>
      </c>
      <c r="F132" s="70"/>
    </row>
    <row r="133" customHeight="1" spans="1:6">
      <c r="A133" s="66">
        <v>147</v>
      </c>
      <c r="B133" s="66"/>
      <c r="C133" s="67"/>
      <c r="D133" s="68"/>
      <c r="E133" s="69"/>
      <c r="F133" s="70"/>
    </row>
    <row r="134" customHeight="1" spans="1:6">
      <c r="A134" s="66"/>
      <c r="B134" s="66"/>
      <c r="C134" s="67"/>
      <c r="D134" s="68"/>
      <c r="E134" s="69"/>
      <c r="F134" s="70"/>
    </row>
    <row r="135" customHeight="1" spans="1:6">
      <c r="A135" s="66"/>
      <c r="B135" s="66"/>
      <c r="C135" s="67"/>
      <c r="D135" s="68"/>
      <c r="E135" s="69"/>
      <c r="F135" s="70"/>
    </row>
    <row r="136" customHeight="1" spans="1:6">
      <c r="A136" s="66"/>
      <c r="B136" s="66"/>
      <c r="C136" s="67"/>
      <c r="D136" s="68"/>
      <c r="E136" s="69"/>
      <c r="F136" s="70"/>
    </row>
    <row r="137" customHeight="1" spans="1:6">
      <c r="A137" s="66"/>
      <c r="B137" s="66"/>
      <c r="C137" s="67"/>
      <c r="D137" s="68"/>
      <c r="E137" s="69"/>
      <c r="F137" s="70"/>
    </row>
    <row r="138" customHeight="1" spans="1:6">
      <c r="A138" s="66"/>
      <c r="B138" s="66"/>
      <c r="C138" s="67"/>
      <c r="D138" s="68"/>
      <c r="E138" s="69"/>
      <c r="F138" s="70"/>
    </row>
    <row r="139" customHeight="1" spans="1:6">
      <c r="A139" s="66"/>
      <c r="B139" s="66"/>
      <c r="C139" s="67"/>
      <c r="D139" s="68"/>
      <c r="E139" s="69"/>
      <c r="F139" s="70"/>
    </row>
    <row r="140" customHeight="1" spans="1:6">
      <c r="A140" s="66"/>
      <c r="B140" s="66"/>
      <c r="C140" s="67"/>
      <c r="D140" s="68"/>
      <c r="E140" s="69"/>
      <c r="F140" s="70"/>
    </row>
  </sheetData>
  <autoFilter xmlns:etc="http://www.wps.cn/officeDocument/2017/etCustomData" ref="A3:G140" etc:filterBottomFollowUsedRange="0">
    <filterColumn colId="4">
      <filters blank="1">
        <filter val="龙老板1"/>
        <filter val="龙老板2"/>
        <filter val="库存"/>
        <filter val="蒜类"/>
        <filter val="叶菜类"/>
        <filter val="玉米类"/>
        <filter val="菌菇类"/>
        <filter val="莲藕类"/>
        <filter val="豆米类"/>
        <filter val="豆芽类"/>
        <filter val="地下菜"/>
        <filter val="龙老板"/>
      </filters>
    </filterColumn>
    <extLst/>
  </autoFilter>
  <mergeCells count="2">
    <mergeCell ref="A1:F1"/>
    <mergeCell ref="A2:F2"/>
  </mergeCells>
  <pageMargins left="0.751388888888889" right="0.751388888888889" top="1" bottom="1" header="0.511805555555556" footer="0.511805555555556"/>
  <pageSetup paperSize="9" scale="36" fitToHeight="0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showZeros="0" zoomScale="115" zoomScaleNormal="115" topLeftCell="A4" workbookViewId="0">
      <selection activeCell="A4" sqref="A4:M1048576"/>
    </sheetView>
  </sheetViews>
  <sheetFormatPr defaultColWidth="8.88333333333333" defaultRowHeight="15"/>
  <cols>
    <col min="1" max="1" width="3.63333333333333" style="17" customWidth="1"/>
    <col min="2" max="2" width="8.88333333333333" style="17"/>
    <col min="3" max="3" width="8" style="17" customWidth="1"/>
    <col min="4" max="4" width="6.5" style="17" customWidth="1"/>
    <col min="5" max="5" width="6.5" style="6" customWidth="1"/>
    <col min="6" max="6" width="6.13333333333333" style="17" customWidth="1"/>
    <col min="7" max="7" width="6.5" style="17" customWidth="1"/>
    <col min="8" max="8" width="5.63333333333333" style="17" customWidth="1"/>
    <col min="9" max="10" width="6.75" style="17" customWidth="1"/>
    <col min="11" max="11" width="5.13333333333333" style="17" customWidth="1"/>
    <col min="12" max="12" width="7" style="17" customWidth="1"/>
    <col min="13" max="13" width="8.88333333333333" style="18"/>
    <col min="14" max="16" width="8.88333333333333" style="19"/>
    <col min="17" max="17" width="11.5" style="19"/>
    <col min="18" max="16384" width="8.88333333333333" style="19"/>
  </cols>
  <sheetData>
    <row r="1" s="5" customFormat="1" ht="27" customHeight="1" spans="1:12">
      <c r="A1" s="20" t="s">
        <v>240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6" customFormat="1" ht="18.95" customHeight="1" spans="1:12">
      <c r="A2" s="21" t="s">
        <v>241</v>
      </c>
      <c r="B2" s="21"/>
      <c r="C2" s="21"/>
      <c r="D2" s="21" t="s">
        <v>242</v>
      </c>
      <c r="E2" s="21"/>
      <c r="F2" s="21"/>
      <c r="G2" s="21"/>
      <c r="H2" s="22" t="s">
        <v>243</v>
      </c>
      <c r="I2" s="22"/>
      <c r="J2" s="22"/>
      <c r="K2" s="22"/>
      <c r="L2" s="36"/>
    </row>
    <row r="3" s="7" customFormat="1" ht="21" customHeight="1" spans="1:12">
      <c r="A3" s="23" t="s">
        <v>244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37"/>
    </row>
    <row r="4" s="8" customFormat="1" ht="15.95" customHeight="1" spans="1:13">
      <c r="A4" s="25" t="s">
        <v>1</v>
      </c>
      <c r="B4" s="25" t="s">
        <v>163</v>
      </c>
      <c r="C4" s="25" t="s">
        <v>245</v>
      </c>
      <c r="D4" s="25" t="s">
        <v>246</v>
      </c>
      <c r="E4" s="26" t="s">
        <v>247</v>
      </c>
      <c r="F4" s="26" t="s">
        <v>248</v>
      </c>
      <c r="G4" s="26" t="s">
        <v>249</v>
      </c>
      <c r="H4" s="27" t="s">
        <v>250</v>
      </c>
      <c r="I4" s="27"/>
      <c r="J4" s="27"/>
      <c r="K4" s="26" t="s">
        <v>251</v>
      </c>
      <c r="L4" s="27" t="s">
        <v>252</v>
      </c>
      <c r="M4" s="38"/>
    </row>
    <row r="5" s="8" customFormat="1" ht="14.1" customHeight="1" spans="1:13">
      <c r="A5" s="28"/>
      <c r="B5" s="28"/>
      <c r="C5" s="28"/>
      <c r="D5" s="28"/>
      <c r="E5" s="29"/>
      <c r="F5" s="29"/>
      <c r="G5" s="29"/>
      <c r="H5" s="30" t="s">
        <v>253</v>
      </c>
      <c r="I5" s="30" t="s">
        <v>254</v>
      </c>
      <c r="J5" s="30" t="s">
        <v>255</v>
      </c>
      <c r="K5" s="29"/>
      <c r="L5" s="27"/>
      <c r="M5" s="38"/>
    </row>
    <row r="6" s="9" customFormat="1" ht="21.95" customHeight="1" spans="1:17">
      <c r="A6" s="30">
        <v>1</v>
      </c>
      <c r="B6" s="31" t="s">
        <v>116</v>
      </c>
      <c r="C6" s="30" t="s">
        <v>256</v>
      </c>
      <c r="D6" s="30" t="s">
        <v>12</v>
      </c>
      <c r="E6" s="32">
        <v>2.5</v>
      </c>
      <c r="F6" s="32">
        <v>3</v>
      </c>
      <c r="G6" s="32">
        <v>3</v>
      </c>
      <c r="H6" s="32">
        <v>2.8</v>
      </c>
      <c r="I6" s="32"/>
      <c r="J6" s="32">
        <v>2.8</v>
      </c>
      <c r="K6" s="30" t="s">
        <v>257</v>
      </c>
      <c r="L6" s="39">
        <v>2.27</v>
      </c>
      <c r="M6" s="40" t="s">
        <v>189</v>
      </c>
      <c r="N6" s="41"/>
      <c r="O6" s="19"/>
      <c r="P6" s="19"/>
      <c r="Q6" s="19"/>
    </row>
    <row r="7" s="9" customFormat="1" ht="21.95" customHeight="1" spans="1:17">
      <c r="A7" s="30">
        <v>2</v>
      </c>
      <c r="B7" s="31" t="s">
        <v>258</v>
      </c>
      <c r="C7" s="30"/>
      <c r="D7" s="30" t="s">
        <v>12</v>
      </c>
      <c r="E7" s="32">
        <v>2</v>
      </c>
      <c r="F7" s="32">
        <v>6</v>
      </c>
      <c r="G7" s="32">
        <v>4.5</v>
      </c>
      <c r="H7" s="32">
        <v>3</v>
      </c>
      <c r="I7" s="32"/>
      <c r="J7" s="32">
        <v>3</v>
      </c>
      <c r="K7" s="30" t="s">
        <v>257</v>
      </c>
      <c r="L7" s="39">
        <v>2.43</v>
      </c>
      <c r="M7" s="40" t="s">
        <v>189</v>
      </c>
      <c r="N7" s="41"/>
      <c r="O7" s="19"/>
      <c r="P7" s="19"/>
      <c r="Q7" s="19"/>
    </row>
    <row r="8" s="9" customFormat="1" ht="21.95" customHeight="1" spans="1:17">
      <c r="A8" s="30">
        <v>3</v>
      </c>
      <c r="B8" s="31" t="s">
        <v>190</v>
      </c>
      <c r="C8" s="30"/>
      <c r="D8" s="30" t="s">
        <v>12</v>
      </c>
      <c r="E8" s="32">
        <v>2</v>
      </c>
      <c r="F8" s="32">
        <v>0</v>
      </c>
      <c r="G8" s="32">
        <v>3.38</v>
      </c>
      <c r="H8" s="32">
        <v>3.3</v>
      </c>
      <c r="I8" s="32"/>
      <c r="J8" s="32">
        <v>3.3</v>
      </c>
      <c r="K8" s="30" t="s">
        <v>257</v>
      </c>
      <c r="L8" s="39">
        <v>2.67</v>
      </c>
      <c r="M8" s="40" t="s">
        <v>189</v>
      </c>
      <c r="N8" s="41"/>
      <c r="O8" s="19"/>
      <c r="P8" s="19"/>
      <c r="Q8" s="19"/>
    </row>
    <row r="9" s="9" customFormat="1" ht="21.95" customHeight="1" spans="1:17">
      <c r="A9" s="30">
        <v>4</v>
      </c>
      <c r="B9" s="31" t="s">
        <v>259</v>
      </c>
      <c r="C9" s="30"/>
      <c r="D9" s="30" t="s">
        <v>12</v>
      </c>
      <c r="E9" s="32">
        <v>3.79</v>
      </c>
      <c r="F9" s="32">
        <v>3.79</v>
      </c>
      <c r="G9" s="32">
        <v>3.04</v>
      </c>
      <c r="H9" s="32"/>
      <c r="I9" s="32"/>
      <c r="J9" s="32">
        <v>3.04</v>
      </c>
      <c r="K9" s="30" t="s">
        <v>260</v>
      </c>
      <c r="L9" s="39">
        <v>2.46</v>
      </c>
      <c r="M9" s="40" t="s">
        <v>189</v>
      </c>
      <c r="N9" s="41"/>
      <c r="O9" s="19"/>
      <c r="P9" s="19"/>
      <c r="Q9" s="19"/>
    </row>
    <row r="10" s="9" customFormat="1" ht="21.95" customHeight="1" spans="1:17">
      <c r="A10" s="30">
        <v>5</v>
      </c>
      <c r="B10" s="31" t="s">
        <v>261</v>
      </c>
      <c r="C10" s="30"/>
      <c r="D10" s="30" t="s">
        <v>12</v>
      </c>
      <c r="E10" s="32">
        <v>2.5</v>
      </c>
      <c r="F10" s="32">
        <v>5.71</v>
      </c>
      <c r="G10" s="32">
        <v>4.96</v>
      </c>
      <c r="H10" s="32">
        <v>4.8</v>
      </c>
      <c r="I10" s="32"/>
      <c r="J10" s="32">
        <v>4.8</v>
      </c>
      <c r="K10" s="30" t="s">
        <v>257</v>
      </c>
      <c r="L10" s="39">
        <v>3.89</v>
      </c>
      <c r="M10" s="40" t="s">
        <v>189</v>
      </c>
      <c r="N10" s="41"/>
      <c r="O10" s="19"/>
      <c r="P10" s="19"/>
      <c r="Q10" s="19"/>
    </row>
    <row r="11" s="9" customFormat="1" ht="21.95" customHeight="1" spans="1:17">
      <c r="A11" s="30">
        <v>6</v>
      </c>
      <c r="B11" s="31" t="s">
        <v>62</v>
      </c>
      <c r="C11" s="30"/>
      <c r="D11" s="30" t="s">
        <v>12</v>
      </c>
      <c r="E11" s="33">
        <v>3.5</v>
      </c>
      <c r="F11" s="33">
        <v>4.99</v>
      </c>
      <c r="G11" s="32">
        <v>5.21</v>
      </c>
      <c r="H11" s="32">
        <v>3.5</v>
      </c>
      <c r="I11" s="32">
        <v>4.58</v>
      </c>
      <c r="J11" s="32">
        <v>3.5</v>
      </c>
      <c r="K11" s="30" t="s">
        <v>257</v>
      </c>
      <c r="L11" s="39">
        <v>2.84</v>
      </c>
      <c r="M11" s="40" t="s">
        <v>189</v>
      </c>
      <c r="N11" s="41"/>
      <c r="O11" s="19"/>
      <c r="P11" s="19"/>
      <c r="Q11" s="19"/>
    </row>
    <row r="12" s="9" customFormat="1" ht="21.95" customHeight="1" spans="1:17">
      <c r="A12" s="30">
        <v>7</v>
      </c>
      <c r="B12" s="31" t="s">
        <v>33</v>
      </c>
      <c r="C12" s="30"/>
      <c r="D12" s="30" t="s">
        <v>12</v>
      </c>
      <c r="E12" s="32">
        <v>1.5</v>
      </c>
      <c r="F12" s="32">
        <v>1.59</v>
      </c>
      <c r="G12" s="32">
        <v>2.38</v>
      </c>
      <c r="H12" s="32">
        <v>2</v>
      </c>
      <c r="I12" s="32">
        <v>0.99</v>
      </c>
      <c r="J12" s="32">
        <v>0.99</v>
      </c>
      <c r="K12" s="30" t="s">
        <v>262</v>
      </c>
      <c r="L12" s="39">
        <v>0.8</v>
      </c>
      <c r="M12" s="40" t="s">
        <v>189</v>
      </c>
      <c r="N12" s="41"/>
      <c r="O12" s="19"/>
      <c r="P12" s="19"/>
      <c r="Q12" s="19"/>
    </row>
    <row r="13" s="9" customFormat="1" ht="21.95" customHeight="1" spans="1:17">
      <c r="A13" s="30">
        <v>8</v>
      </c>
      <c r="B13" s="31" t="s">
        <v>263</v>
      </c>
      <c r="C13" s="30" t="s">
        <v>256</v>
      </c>
      <c r="D13" s="30" t="s">
        <v>12</v>
      </c>
      <c r="E13" s="32">
        <v>2.38</v>
      </c>
      <c r="F13" s="32">
        <v>2.79</v>
      </c>
      <c r="G13" s="32">
        <v>2.33</v>
      </c>
      <c r="H13" s="32">
        <v>2.3</v>
      </c>
      <c r="I13" s="32"/>
      <c r="J13" s="32">
        <v>2.3</v>
      </c>
      <c r="K13" s="30" t="s">
        <v>257</v>
      </c>
      <c r="L13" s="39">
        <v>1.86</v>
      </c>
      <c r="M13" s="40" t="s">
        <v>189</v>
      </c>
      <c r="N13" s="41"/>
      <c r="O13" s="19"/>
      <c r="P13" s="19"/>
      <c r="Q13" s="19"/>
    </row>
    <row r="14" s="9" customFormat="1" ht="21.95" customHeight="1" spans="1:17">
      <c r="A14" s="30">
        <v>9</v>
      </c>
      <c r="B14" s="31" t="s">
        <v>39</v>
      </c>
      <c r="C14" s="30" t="s">
        <v>256</v>
      </c>
      <c r="D14" s="30" t="s">
        <v>12</v>
      </c>
      <c r="E14" s="32">
        <v>1.98</v>
      </c>
      <c r="F14" s="32">
        <v>2.98</v>
      </c>
      <c r="G14" s="32">
        <v>2.79</v>
      </c>
      <c r="H14" s="32">
        <v>2.5</v>
      </c>
      <c r="I14" s="32">
        <v>1.68</v>
      </c>
      <c r="J14" s="32">
        <v>1.68</v>
      </c>
      <c r="K14" s="30" t="s">
        <v>262</v>
      </c>
      <c r="L14" s="39">
        <v>1.36</v>
      </c>
      <c r="M14" s="40" t="s">
        <v>191</v>
      </c>
      <c r="N14" s="41"/>
      <c r="O14" s="19"/>
      <c r="P14" s="19"/>
      <c r="Q14" s="19"/>
    </row>
    <row r="15" s="9" customFormat="1" ht="21.95" customHeight="1" spans="1:17">
      <c r="A15" s="30">
        <v>10</v>
      </c>
      <c r="B15" s="31" t="s">
        <v>93</v>
      </c>
      <c r="C15" s="30"/>
      <c r="D15" s="30" t="s">
        <v>12</v>
      </c>
      <c r="E15" s="32">
        <v>4</v>
      </c>
      <c r="F15" s="32">
        <v>5</v>
      </c>
      <c r="G15" s="32">
        <v>5.92</v>
      </c>
      <c r="H15" s="32">
        <v>5</v>
      </c>
      <c r="I15" s="32">
        <v>6.99</v>
      </c>
      <c r="J15" s="32">
        <v>5</v>
      </c>
      <c r="K15" s="30" t="s">
        <v>257</v>
      </c>
      <c r="L15" s="39">
        <v>4.05</v>
      </c>
      <c r="M15" s="40" t="s">
        <v>189</v>
      </c>
      <c r="N15" s="41"/>
      <c r="O15" s="19"/>
      <c r="P15" s="19"/>
      <c r="Q15" s="19"/>
    </row>
    <row r="16" s="9" customFormat="1" ht="21.95" customHeight="1" spans="1:17">
      <c r="A16" s="30">
        <v>11</v>
      </c>
      <c r="B16" s="31" t="s">
        <v>20</v>
      </c>
      <c r="C16" s="30"/>
      <c r="D16" s="30" t="s">
        <v>12</v>
      </c>
      <c r="E16" s="32">
        <v>2.5</v>
      </c>
      <c r="F16" s="32">
        <v>5</v>
      </c>
      <c r="G16" s="32">
        <v>4.96</v>
      </c>
      <c r="H16" s="32">
        <v>4</v>
      </c>
      <c r="I16" s="32">
        <v>3.99</v>
      </c>
      <c r="J16" s="32">
        <v>3.99</v>
      </c>
      <c r="K16" s="30" t="s">
        <v>262</v>
      </c>
      <c r="L16" s="39">
        <v>3.23</v>
      </c>
      <c r="M16" s="40" t="s">
        <v>189</v>
      </c>
      <c r="N16" s="41"/>
      <c r="O16" s="19"/>
      <c r="P16" s="19"/>
      <c r="Q16" s="19"/>
    </row>
    <row r="17" s="9" customFormat="1" ht="21.95" customHeight="1" spans="1:17">
      <c r="A17" s="30">
        <v>12</v>
      </c>
      <c r="B17" s="31" t="s">
        <v>138</v>
      </c>
      <c r="C17" s="30"/>
      <c r="D17" s="30" t="s">
        <v>12</v>
      </c>
      <c r="E17" s="32">
        <v>6.98</v>
      </c>
      <c r="F17" s="32">
        <v>6.98</v>
      </c>
      <c r="G17" s="32"/>
      <c r="H17" s="32">
        <v>5.5</v>
      </c>
      <c r="I17" s="32"/>
      <c r="J17" s="32">
        <v>5.5</v>
      </c>
      <c r="K17" s="30" t="s">
        <v>257</v>
      </c>
      <c r="L17" s="39">
        <v>4.46</v>
      </c>
      <c r="M17" s="40" t="s">
        <v>189</v>
      </c>
      <c r="N17" s="41"/>
      <c r="O17" s="19"/>
      <c r="P17" s="19"/>
      <c r="Q17" s="19"/>
    </row>
    <row r="18" s="9" customFormat="1" ht="21.95" customHeight="1" spans="1:17">
      <c r="A18" s="30">
        <v>13</v>
      </c>
      <c r="B18" s="31" t="s">
        <v>192</v>
      </c>
      <c r="C18" s="30"/>
      <c r="D18" s="30" t="s">
        <v>12</v>
      </c>
      <c r="E18" s="32">
        <v>7.5</v>
      </c>
      <c r="F18" s="32">
        <v>12</v>
      </c>
      <c r="G18" s="32">
        <v>14.17</v>
      </c>
      <c r="H18" s="32">
        <v>12</v>
      </c>
      <c r="I18" s="32"/>
      <c r="J18" s="32">
        <v>12</v>
      </c>
      <c r="K18" s="30" t="s">
        <v>257</v>
      </c>
      <c r="L18" s="39">
        <v>9.72</v>
      </c>
      <c r="M18" s="40" t="s">
        <v>193</v>
      </c>
      <c r="N18" s="41"/>
      <c r="O18" s="19"/>
      <c r="P18" s="19"/>
      <c r="Q18" s="19"/>
    </row>
    <row r="19" s="9" customFormat="1" ht="21.95" customHeight="1" spans="1:17">
      <c r="A19" s="30">
        <v>14</v>
      </c>
      <c r="B19" s="31" t="s">
        <v>194</v>
      </c>
      <c r="C19" s="30"/>
      <c r="D19" s="30" t="s">
        <v>12</v>
      </c>
      <c r="E19" s="32">
        <v>10.5</v>
      </c>
      <c r="F19" s="32">
        <v>13</v>
      </c>
      <c r="G19" s="32">
        <v>14.75</v>
      </c>
      <c r="H19" s="32">
        <v>12</v>
      </c>
      <c r="I19" s="32">
        <v>18.8</v>
      </c>
      <c r="J19" s="32">
        <v>12</v>
      </c>
      <c r="K19" s="30" t="s">
        <v>257</v>
      </c>
      <c r="L19" s="39">
        <v>9.72</v>
      </c>
      <c r="M19" s="40" t="s">
        <v>193</v>
      </c>
      <c r="N19" s="41"/>
      <c r="O19" s="19"/>
      <c r="P19" s="19"/>
      <c r="Q19" s="19"/>
    </row>
    <row r="20" s="9" customFormat="1" ht="21.95" customHeight="1" spans="1:17">
      <c r="A20" s="30">
        <v>15</v>
      </c>
      <c r="B20" s="31" t="s">
        <v>100</v>
      </c>
      <c r="C20" s="30"/>
      <c r="D20" s="30" t="s">
        <v>12</v>
      </c>
      <c r="E20" s="32">
        <v>2.5</v>
      </c>
      <c r="F20" s="32">
        <v>2.58</v>
      </c>
      <c r="G20" s="32">
        <v>3.25</v>
      </c>
      <c r="H20" s="32">
        <v>2.5</v>
      </c>
      <c r="I20" s="32"/>
      <c r="J20" s="32">
        <v>2.5</v>
      </c>
      <c r="K20" s="30" t="s">
        <v>257</v>
      </c>
      <c r="L20" s="39">
        <v>2.03</v>
      </c>
      <c r="M20" s="40" t="s">
        <v>189</v>
      </c>
      <c r="N20" s="41"/>
      <c r="O20" s="19"/>
      <c r="P20" s="19"/>
      <c r="Q20" s="19"/>
    </row>
    <row r="21" s="9" customFormat="1" ht="21.95" customHeight="1" spans="1:17">
      <c r="A21" s="30">
        <v>16</v>
      </c>
      <c r="B21" s="31" t="s">
        <v>264</v>
      </c>
      <c r="C21" s="30"/>
      <c r="D21" s="30" t="s">
        <v>12</v>
      </c>
      <c r="E21" s="32">
        <v>4</v>
      </c>
      <c r="F21" s="32">
        <v>6</v>
      </c>
      <c r="G21" s="32">
        <v>7.92</v>
      </c>
      <c r="H21" s="32">
        <v>7</v>
      </c>
      <c r="I21" s="32"/>
      <c r="J21" s="32">
        <v>7</v>
      </c>
      <c r="K21" s="30" t="s">
        <v>257</v>
      </c>
      <c r="L21" s="39">
        <v>5.67</v>
      </c>
      <c r="M21" s="40" t="s">
        <v>195</v>
      </c>
      <c r="N21" s="41"/>
      <c r="O21" s="19"/>
      <c r="P21" s="19"/>
      <c r="Q21" s="19"/>
    </row>
    <row r="22" s="9" customFormat="1" ht="21.95" customHeight="1" spans="1:17">
      <c r="A22" s="30">
        <v>17</v>
      </c>
      <c r="B22" s="31" t="s">
        <v>58</v>
      </c>
      <c r="C22" s="30"/>
      <c r="D22" s="30" t="s">
        <v>12</v>
      </c>
      <c r="E22" s="32">
        <v>2.5</v>
      </c>
      <c r="F22" s="32">
        <v>2.69</v>
      </c>
      <c r="G22" s="32">
        <v>3</v>
      </c>
      <c r="H22" s="32">
        <v>3</v>
      </c>
      <c r="I22" s="32"/>
      <c r="J22" s="32">
        <v>3</v>
      </c>
      <c r="K22" s="30" t="s">
        <v>262</v>
      </c>
      <c r="L22" s="39">
        <v>2.43</v>
      </c>
      <c r="M22" s="40" t="s">
        <v>189</v>
      </c>
      <c r="N22" s="41"/>
      <c r="O22" s="19"/>
      <c r="P22" s="19"/>
      <c r="Q22" s="19"/>
    </row>
    <row r="23" s="9" customFormat="1" ht="21.95" customHeight="1" spans="1:17">
      <c r="A23" s="30">
        <v>18</v>
      </c>
      <c r="B23" s="31" t="s">
        <v>265</v>
      </c>
      <c r="C23" s="30"/>
      <c r="D23" s="30" t="s">
        <v>12</v>
      </c>
      <c r="E23" s="32">
        <v>2.58</v>
      </c>
      <c r="F23" s="32">
        <v>2.58</v>
      </c>
      <c r="G23" s="32">
        <v>3.21</v>
      </c>
      <c r="H23" s="32">
        <v>2.5</v>
      </c>
      <c r="I23" s="32">
        <v>2.88</v>
      </c>
      <c r="J23" s="32">
        <v>2.5</v>
      </c>
      <c r="K23" s="30" t="s">
        <v>257</v>
      </c>
      <c r="L23" s="39">
        <v>2.03</v>
      </c>
      <c r="M23" s="40" t="s">
        <v>189</v>
      </c>
      <c r="N23" s="41"/>
      <c r="O23" s="19"/>
      <c r="P23" s="19"/>
      <c r="Q23" s="19"/>
    </row>
    <row r="24" s="9" customFormat="1" ht="21.95" customHeight="1" spans="1:17">
      <c r="A24" s="30">
        <v>19</v>
      </c>
      <c r="B24" s="31" t="s">
        <v>41</v>
      </c>
      <c r="C24" s="30"/>
      <c r="D24" s="30" t="s">
        <v>12</v>
      </c>
      <c r="E24" s="32">
        <v>0.68</v>
      </c>
      <c r="F24" s="32">
        <v>1.98</v>
      </c>
      <c r="G24" s="32">
        <v>2.75</v>
      </c>
      <c r="H24" s="32">
        <v>2.5</v>
      </c>
      <c r="I24" s="32"/>
      <c r="J24" s="32">
        <v>2.5</v>
      </c>
      <c r="K24" s="30" t="s">
        <v>262</v>
      </c>
      <c r="L24" s="39">
        <v>2.03</v>
      </c>
      <c r="M24" s="40" t="s">
        <v>191</v>
      </c>
      <c r="N24" s="41"/>
      <c r="O24" s="19"/>
      <c r="P24" s="19"/>
      <c r="Q24" s="19"/>
    </row>
    <row r="25" s="9" customFormat="1" ht="21.95" customHeight="1" spans="1:17">
      <c r="A25" s="30">
        <v>20</v>
      </c>
      <c r="B25" s="31" t="s">
        <v>71</v>
      </c>
      <c r="C25" s="30"/>
      <c r="D25" s="30" t="s">
        <v>12</v>
      </c>
      <c r="E25" s="32">
        <v>6</v>
      </c>
      <c r="F25" s="32">
        <v>8</v>
      </c>
      <c r="G25" s="32">
        <v>8.96</v>
      </c>
      <c r="H25" s="32">
        <v>7.5</v>
      </c>
      <c r="I25" s="32">
        <v>10.8</v>
      </c>
      <c r="J25" s="32">
        <v>7.5</v>
      </c>
      <c r="K25" s="30" t="s">
        <v>262</v>
      </c>
      <c r="L25" s="39">
        <v>6.08</v>
      </c>
      <c r="M25" s="40" t="s">
        <v>191</v>
      </c>
      <c r="N25" s="41"/>
      <c r="O25" s="19"/>
      <c r="P25" s="19"/>
      <c r="Q25" s="19"/>
    </row>
    <row r="26" s="9" customFormat="1" ht="21.95" customHeight="1" spans="1:17">
      <c r="A26" s="30">
        <v>21</v>
      </c>
      <c r="B26" s="31" t="s">
        <v>266</v>
      </c>
      <c r="C26" s="30"/>
      <c r="D26" s="30" t="s">
        <v>12</v>
      </c>
      <c r="E26" s="32">
        <v>3.5</v>
      </c>
      <c r="F26" s="32">
        <v>3.99</v>
      </c>
      <c r="G26" s="32">
        <v>5.88</v>
      </c>
      <c r="H26" s="32">
        <v>5</v>
      </c>
      <c r="I26" s="32"/>
      <c r="J26" s="32">
        <v>5</v>
      </c>
      <c r="K26" s="30" t="s">
        <v>262</v>
      </c>
      <c r="L26" s="39">
        <v>4.05</v>
      </c>
      <c r="M26" s="40" t="s">
        <v>197</v>
      </c>
      <c r="N26" s="41"/>
      <c r="O26" s="19"/>
      <c r="P26" s="19"/>
      <c r="Q26" s="19"/>
    </row>
    <row r="27" s="9" customFormat="1" ht="21.95" customHeight="1" spans="1:17">
      <c r="A27" s="30">
        <v>22</v>
      </c>
      <c r="B27" s="31" t="s">
        <v>267</v>
      </c>
      <c r="C27" s="30"/>
      <c r="D27" s="30" t="s">
        <v>12</v>
      </c>
      <c r="E27" s="32">
        <v>2</v>
      </c>
      <c r="F27" s="32">
        <v>3.88</v>
      </c>
      <c r="G27" s="32">
        <v>31.3</v>
      </c>
      <c r="H27" s="32">
        <v>3.5</v>
      </c>
      <c r="I27" s="32"/>
      <c r="J27" s="32">
        <v>3.5</v>
      </c>
      <c r="K27" s="30" t="s">
        <v>260</v>
      </c>
      <c r="L27" s="39">
        <v>2.84</v>
      </c>
      <c r="M27" s="40" t="s">
        <v>191</v>
      </c>
      <c r="N27" s="41"/>
      <c r="O27" s="19"/>
      <c r="P27" s="19"/>
      <c r="Q27" s="19"/>
    </row>
    <row r="28" s="9" customFormat="1" ht="21.95" customHeight="1" spans="1:17">
      <c r="A28" s="30">
        <v>23</v>
      </c>
      <c r="B28" s="31" t="s">
        <v>27</v>
      </c>
      <c r="C28" s="30"/>
      <c r="D28" s="30" t="s">
        <v>12</v>
      </c>
      <c r="E28" s="32">
        <v>1.5</v>
      </c>
      <c r="F28" s="32">
        <v>1.5</v>
      </c>
      <c r="G28" s="32">
        <v>2.1</v>
      </c>
      <c r="H28" s="32">
        <v>2</v>
      </c>
      <c r="I28" s="32"/>
      <c r="J28" s="32">
        <v>2</v>
      </c>
      <c r="K28" s="30" t="s">
        <v>257</v>
      </c>
      <c r="L28" s="39">
        <v>1.62</v>
      </c>
      <c r="M28" s="40" t="s">
        <v>198</v>
      </c>
      <c r="N28" s="41"/>
      <c r="O28" s="19"/>
      <c r="P28" s="19"/>
      <c r="Q28" s="19"/>
    </row>
    <row r="29" s="9" customFormat="1" ht="21.95" customHeight="1" spans="1:17">
      <c r="A29" s="30">
        <v>24</v>
      </c>
      <c r="B29" s="31" t="s">
        <v>268</v>
      </c>
      <c r="C29" s="30"/>
      <c r="D29" s="30" t="s">
        <v>12</v>
      </c>
      <c r="E29" s="32">
        <v>1.88</v>
      </c>
      <c r="F29" s="32">
        <v>1.99</v>
      </c>
      <c r="G29" s="32">
        <v>2.54</v>
      </c>
      <c r="H29" s="32">
        <v>2.5</v>
      </c>
      <c r="I29" s="32">
        <v>2.58</v>
      </c>
      <c r="J29" s="32">
        <v>2.5</v>
      </c>
      <c r="K29" s="30" t="s">
        <v>262</v>
      </c>
      <c r="L29" s="39">
        <v>2.03</v>
      </c>
      <c r="M29" s="40" t="s">
        <v>191</v>
      </c>
      <c r="N29" s="41"/>
      <c r="O29" s="19"/>
      <c r="P29" s="19"/>
      <c r="Q29" s="19"/>
    </row>
    <row r="30" s="9" customFormat="1" ht="21.95" customHeight="1" spans="1:17">
      <c r="A30" s="30">
        <v>25</v>
      </c>
      <c r="B30" s="31" t="s">
        <v>199</v>
      </c>
      <c r="C30" s="30"/>
      <c r="D30" s="30" t="s">
        <v>12</v>
      </c>
      <c r="E30" s="32">
        <v>4</v>
      </c>
      <c r="F30" s="32">
        <v>5</v>
      </c>
      <c r="G30" s="32">
        <v>5.17</v>
      </c>
      <c r="H30" s="32">
        <v>5</v>
      </c>
      <c r="I30" s="32">
        <v>7.99</v>
      </c>
      <c r="J30" s="32">
        <v>5</v>
      </c>
      <c r="K30" s="30" t="s">
        <v>257</v>
      </c>
      <c r="L30" s="39">
        <v>4.05</v>
      </c>
      <c r="M30" s="40" t="s">
        <v>189</v>
      </c>
      <c r="N30" s="41"/>
      <c r="O30" s="19"/>
      <c r="P30" s="19"/>
      <c r="Q30" s="19"/>
    </row>
    <row r="31" s="9" customFormat="1" ht="21.95" customHeight="1" spans="1:17">
      <c r="A31" s="30">
        <v>26</v>
      </c>
      <c r="B31" s="31" t="s">
        <v>269</v>
      </c>
      <c r="C31" s="30"/>
      <c r="D31" s="30" t="s">
        <v>12</v>
      </c>
      <c r="E31" s="32">
        <v>1.6</v>
      </c>
      <c r="F31" s="32">
        <v>2.5</v>
      </c>
      <c r="G31" s="32">
        <v>2.52</v>
      </c>
      <c r="H31" s="32">
        <v>2.5</v>
      </c>
      <c r="I31" s="32">
        <v>2.99</v>
      </c>
      <c r="J31" s="32">
        <v>2.5</v>
      </c>
      <c r="K31" s="30" t="s">
        <v>257</v>
      </c>
      <c r="L31" s="39">
        <v>2.03</v>
      </c>
      <c r="M31" s="40" t="s">
        <v>191</v>
      </c>
      <c r="N31" s="41"/>
      <c r="O31" s="19"/>
      <c r="P31" s="19"/>
      <c r="Q31" s="19"/>
    </row>
    <row r="32" s="9" customFormat="1" ht="21.95" customHeight="1" spans="1:17">
      <c r="A32" s="30">
        <v>27</v>
      </c>
      <c r="B32" s="31" t="s">
        <v>29</v>
      </c>
      <c r="C32" s="30"/>
      <c r="D32" s="30" t="s">
        <v>12</v>
      </c>
      <c r="E32" s="32">
        <v>2.5</v>
      </c>
      <c r="F32" s="32">
        <v>5.58</v>
      </c>
      <c r="G32" s="32">
        <v>5.82</v>
      </c>
      <c r="H32" s="32">
        <v>4.5</v>
      </c>
      <c r="I32" s="32"/>
      <c r="J32" s="32">
        <v>4.5</v>
      </c>
      <c r="K32" s="30" t="s">
        <v>262</v>
      </c>
      <c r="L32" s="39">
        <v>3.65</v>
      </c>
      <c r="M32" s="40" t="s">
        <v>189</v>
      </c>
      <c r="N32" s="41"/>
      <c r="O32" s="19"/>
      <c r="P32" s="19"/>
      <c r="Q32" s="19"/>
    </row>
    <row r="33" s="9" customFormat="1" ht="21.95" customHeight="1" spans="1:17">
      <c r="A33" s="30">
        <v>28</v>
      </c>
      <c r="B33" s="31" t="s">
        <v>11</v>
      </c>
      <c r="C33" s="30"/>
      <c r="D33" s="30" t="s">
        <v>12</v>
      </c>
      <c r="E33" s="32">
        <v>1.5</v>
      </c>
      <c r="F33" s="32">
        <v>2.5</v>
      </c>
      <c r="G33" s="32">
        <v>2.67</v>
      </c>
      <c r="H33" s="32">
        <v>2.4</v>
      </c>
      <c r="I33" s="32">
        <v>2.99</v>
      </c>
      <c r="J33" s="32">
        <v>2.4</v>
      </c>
      <c r="K33" s="30" t="s">
        <v>257</v>
      </c>
      <c r="L33" s="39">
        <v>1.94</v>
      </c>
      <c r="M33" s="40" t="s">
        <v>189</v>
      </c>
      <c r="N33" s="41"/>
      <c r="O33" s="19"/>
      <c r="P33" s="19"/>
      <c r="Q33" s="19"/>
    </row>
    <row r="34" s="9" customFormat="1" ht="21.95" customHeight="1" spans="1:17">
      <c r="A34" s="30">
        <v>29</v>
      </c>
      <c r="B34" s="31" t="s">
        <v>68</v>
      </c>
      <c r="C34" s="30"/>
      <c r="D34" s="30" t="s">
        <v>12</v>
      </c>
      <c r="E34" s="32">
        <v>0.8</v>
      </c>
      <c r="F34" s="32">
        <v>1.39</v>
      </c>
      <c r="G34" s="32">
        <v>1.79</v>
      </c>
      <c r="H34" s="32">
        <v>1.2</v>
      </c>
      <c r="I34" s="32">
        <v>0.78</v>
      </c>
      <c r="J34" s="32">
        <v>0.78</v>
      </c>
      <c r="K34" s="30" t="s">
        <v>262</v>
      </c>
      <c r="L34" s="39">
        <v>0.63</v>
      </c>
      <c r="M34" s="40" t="s">
        <v>189</v>
      </c>
      <c r="N34" s="41"/>
      <c r="O34" s="19"/>
      <c r="P34" s="19"/>
      <c r="Q34" s="19"/>
    </row>
    <row r="35" s="9" customFormat="1" ht="21.95" customHeight="1" spans="1:17">
      <c r="A35" s="30">
        <v>30</v>
      </c>
      <c r="B35" s="31" t="s">
        <v>59</v>
      </c>
      <c r="C35" s="30"/>
      <c r="D35" s="30" t="s">
        <v>12</v>
      </c>
      <c r="E35" s="32">
        <v>2.5</v>
      </c>
      <c r="F35" s="32">
        <v>4.79</v>
      </c>
      <c r="G35" s="32">
        <v>3.42</v>
      </c>
      <c r="H35" s="32">
        <v>3.5</v>
      </c>
      <c r="I35" s="32">
        <v>3.99</v>
      </c>
      <c r="J35" s="32">
        <v>3.42</v>
      </c>
      <c r="K35" s="30" t="s">
        <v>260</v>
      </c>
      <c r="L35" s="39">
        <v>2.77</v>
      </c>
      <c r="M35" s="40" t="s">
        <v>189</v>
      </c>
      <c r="N35" s="41"/>
      <c r="O35" s="19"/>
      <c r="P35" s="19"/>
      <c r="Q35" s="19"/>
    </row>
    <row r="36" s="9" customFormat="1" ht="21.95" customHeight="1" spans="1:17">
      <c r="A36" s="30">
        <v>31</v>
      </c>
      <c r="B36" s="31" t="s">
        <v>16</v>
      </c>
      <c r="C36" s="30" t="s">
        <v>270</v>
      </c>
      <c r="D36" s="30" t="s">
        <v>12</v>
      </c>
      <c r="E36" s="32">
        <v>3.5</v>
      </c>
      <c r="F36" s="32">
        <v>3.75</v>
      </c>
      <c r="G36" s="32">
        <v>3.71</v>
      </c>
      <c r="H36" s="32">
        <v>3</v>
      </c>
      <c r="I36" s="32"/>
      <c r="J36" s="32">
        <v>3</v>
      </c>
      <c r="K36" s="30" t="s">
        <v>257</v>
      </c>
      <c r="L36" s="39">
        <v>2.43</v>
      </c>
      <c r="M36" s="40" t="s">
        <v>189</v>
      </c>
      <c r="N36" s="41"/>
      <c r="O36" s="19"/>
      <c r="P36" s="19"/>
      <c r="Q36" s="19"/>
    </row>
    <row r="37" s="9" customFormat="1" ht="21.95" customHeight="1" spans="1:17">
      <c r="A37" s="30">
        <v>32</v>
      </c>
      <c r="B37" s="31" t="s">
        <v>87</v>
      </c>
      <c r="C37" s="30" t="s">
        <v>270</v>
      </c>
      <c r="D37" s="30" t="s">
        <v>12</v>
      </c>
      <c r="E37" s="32">
        <v>2</v>
      </c>
      <c r="F37" s="32">
        <v>3</v>
      </c>
      <c r="G37" s="32"/>
      <c r="H37" s="32">
        <v>2</v>
      </c>
      <c r="I37" s="32"/>
      <c r="J37" s="32">
        <v>2</v>
      </c>
      <c r="K37" s="30" t="s">
        <v>257</v>
      </c>
      <c r="L37" s="39">
        <v>1.62</v>
      </c>
      <c r="M37" s="40" t="s">
        <v>189</v>
      </c>
      <c r="N37" s="41"/>
      <c r="O37" s="19"/>
      <c r="P37" s="19"/>
      <c r="Q37" s="19"/>
    </row>
    <row r="38" s="9" customFormat="1" ht="21.95" customHeight="1" spans="1:17">
      <c r="A38" s="30">
        <v>33</v>
      </c>
      <c r="B38" s="31" t="s">
        <v>35</v>
      </c>
      <c r="C38" s="30"/>
      <c r="D38" s="30" t="s">
        <v>12</v>
      </c>
      <c r="E38" s="32">
        <v>3.5</v>
      </c>
      <c r="F38" s="32">
        <v>4.5</v>
      </c>
      <c r="G38" s="32"/>
      <c r="H38" s="32">
        <v>4.5</v>
      </c>
      <c r="I38" s="32"/>
      <c r="J38" s="32">
        <v>4.5</v>
      </c>
      <c r="K38" s="30" t="s">
        <v>257</v>
      </c>
      <c r="L38" s="39">
        <v>3.65</v>
      </c>
      <c r="M38" s="40" t="s">
        <v>200</v>
      </c>
      <c r="N38" s="41"/>
      <c r="O38" s="19"/>
      <c r="P38" s="19"/>
      <c r="Q38" s="19"/>
    </row>
    <row r="39" s="9" customFormat="1" ht="21.95" customHeight="1" spans="1:17">
      <c r="A39" s="30">
        <v>34</v>
      </c>
      <c r="B39" s="31" t="s">
        <v>69</v>
      </c>
      <c r="C39" s="30"/>
      <c r="D39" s="30" t="s">
        <v>12</v>
      </c>
      <c r="E39" s="32">
        <v>0.8</v>
      </c>
      <c r="F39" s="32">
        <v>2.2</v>
      </c>
      <c r="G39" s="32">
        <v>2.75</v>
      </c>
      <c r="H39" s="32">
        <v>2</v>
      </c>
      <c r="I39" s="32">
        <v>1.58</v>
      </c>
      <c r="J39" s="32">
        <v>1.58</v>
      </c>
      <c r="K39" s="30" t="s">
        <v>262</v>
      </c>
      <c r="L39" s="39">
        <v>1.28</v>
      </c>
      <c r="M39" s="40" t="s">
        <v>195</v>
      </c>
      <c r="N39" s="41"/>
      <c r="O39" s="19"/>
      <c r="P39" s="19"/>
      <c r="Q39" s="19"/>
    </row>
    <row r="40" s="9" customFormat="1" ht="21.95" customHeight="1" spans="1:17">
      <c r="A40" s="30">
        <v>35</v>
      </c>
      <c r="B40" s="31" t="s">
        <v>109</v>
      </c>
      <c r="C40" s="30"/>
      <c r="D40" s="30" t="s">
        <v>12</v>
      </c>
      <c r="E40" s="32">
        <v>1.5</v>
      </c>
      <c r="F40" s="32">
        <v>2.2</v>
      </c>
      <c r="G40" s="32"/>
      <c r="H40" s="32">
        <v>2</v>
      </c>
      <c r="I40" s="32">
        <v>1.99</v>
      </c>
      <c r="J40" s="32">
        <v>1.99</v>
      </c>
      <c r="K40" s="30" t="s">
        <v>262</v>
      </c>
      <c r="L40" s="39">
        <v>1.61</v>
      </c>
      <c r="M40" s="40" t="s">
        <v>195</v>
      </c>
      <c r="N40" s="41"/>
      <c r="O40" s="19"/>
      <c r="P40" s="19"/>
      <c r="Q40" s="19"/>
    </row>
    <row r="41" s="9" customFormat="1" ht="21.95" customHeight="1" spans="1:17">
      <c r="A41" s="30">
        <v>36</v>
      </c>
      <c r="B41" s="31" t="s">
        <v>102</v>
      </c>
      <c r="C41" s="30"/>
      <c r="D41" s="30" t="s">
        <v>12</v>
      </c>
      <c r="E41" s="32">
        <v>2</v>
      </c>
      <c r="F41" s="32">
        <v>3</v>
      </c>
      <c r="G41" s="32">
        <v>3.67</v>
      </c>
      <c r="H41" s="32">
        <v>3.5</v>
      </c>
      <c r="I41" s="32"/>
      <c r="J41" s="32">
        <v>3.5</v>
      </c>
      <c r="K41" s="30" t="s">
        <v>257</v>
      </c>
      <c r="L41" s="39">
        <v>2.84</v>
      </c>
      <c r="M41" s="40" t="s">
        <v>201</v>
      </c>
      <c r="N41" s="41"/>
      <c r="O41" s="19"/>
      <c r="P41" s="19"/>
      <c r="Q41" s="19"/>
    </row>
    <row r="42" s="9" customFormat="1" ht="21.95" customHeight="1" spans="1:17">
      <c r="A42" s="30">
        <v>37</v>
      </c>
      <c r="B42" s="31" t="s">
        <v>202</v>
      </c>
      <c r="C42" s="30"/>
      <c r="D42" s="30" t="s">
        <v>12</v>
      </c>
      <c r="E42" s="32">
        <v>7</v>
      </c>
      <c r="F42" s="32">
        <v>7</v>
      </c>
      <c r="G42" s="32"/>
      <c r="H42" s="32"/>
      <c r="I42" s="32"/>
      <c r="J42" s="32">
        <v>7</v>
      </c>
      <c r="K42" s="30" t="s">
        <v>257</v>
      </c>
      <c r="L42" s="39">
        <v>5.67</v>
      </c>
      <c r="M42" s="40" t="s">
        <v>195</v>
      </c>
      <c r="N42" s="41"/>
      <c r="O42" s="19"/>
      <c r="P42" s="19"/>
      <c r="Q42" s="19"/>
    </row>
    <row r="43" s="9" customFormat="1" ht="21.95" customHeight="1" spans="1:17">
      <c r="A43" s="30">
        <v>38</v>
      </c>
      <c r="B43" s="31" t="s">
        <v>31</v>
      </c>
      <c r="C43" s="30"/>
      <c r="D43" s="30" t="s">
        <v>12</v>
      </c>
      <c r="E43" s="32">
        <v>3.5</v>
      </c>
      <c r="F43" s="32">
        <v>4</v>
      </c>
      <c r="G43" s="32"/>
      <c r="H43" s="32">
        <v>5</v>
      </c>
      <c r="I43" s="32">
        <v>5.68</v>
      </c>
      <c r="J43" s="32">
        <v>5</v>
      </c>
      <c r="K43" s="30" t="s">
        <v>257</v>
      </c>
      <c r="L43" s="39">
        <v>4.05</v>
      </c>
      <c r="M43" s="40" t="s">
        <v>195</v>
      </c>
      <c r="N43" s="41"/>
      <c r="O43" s="19"/>
      <c r="P43" s="19"/>
      <c r="Q43" s="19"/>
    </row>
    <row r="44" s="9" customFormat="1" ht="21.95" customHeight="1" spans="1:17">
      <c r="A44" s="30">
        <v>39</v>
      </c>
      <c r="B44" s="31" t="s">
        <v>45</v>
      </c>
      <c r="C44" s="30"/>
      <c r="D44" s="30" t="s">
        <v>12</v>
      </c>
      <c r="E44" s="32">
        <v>2.5</v>
      </c>
      <c r="F44" s="32">
        <v>6</v>
      </c>
      <c r="G44" s="32"/>
      <c r="H44" s="32">
        <v>5.5</v>
      </c>
      <c r="I44" s="32"/>
      <c r="J44" s="32">
        <v>5.5</v>
      </c>
      <c r="K44" s="30" t="s">
        <v>257</v>
      </c>
      <c r="L44" s="39">
        <v>4.46</v>
      </c>
      <c r="M44" s="40" t="s">
        <v>195</v>
      </c>
      <c r="N44" s="41"/>
      <c r="O44" s="19"/>
      <c r="P44" s="19"/>
      <c r="Q44" s="19"/>
    </row>
    <row r="45" s="9" customFormat="1" ht="21.95" customHeight="1" spans="1:17">
      <c r="A45" s="30">
        <v>40</v>
      </c>
      <c r="B45" s="34" t="s">
        <v>271</v>
      </c>
      <c r="C45" s="35"/>
      <c r="D45" s="35" t="s">
        <v>12</v>
      </c>
      <c r="E45" s="33">
        <v>3</v>
      </c>
      <c r="F45" s="33">
        <v>10</v>
      </c>
      <c r="G45" s="33"/>
      <c r="H45" s="33">
        <v>5</v>
      </c>
      <c r="I45" s="33"/>
      <c r="J45" s="33">
        <v>5</v>
      </c>
      <c r="K45" s="30" t="s">
        <v>257</v>
      </c>
      <c r="L45" s="39">
        <v>4.05</v>
      </c>
      <c r="M45" s="40" t="s">
        <v>195</v>
      </c>
      <c r="N45" s="41"/>
      <c r="O45" s="19"/>
      <c r="P45" s="19"/>
      <c r="Q45" s="19"/>
    </row>
    <row r="46" s="9" customFormat="1" ht="21.95" customHeight="1" spans="1:17">
      <c r="A46" s="30">
        <v>41</v>
      </c>
      <c r="B46" s="31" t="s">
        <v>272</v>
      </c>
      <c r="C46" s="30"/>
      <c r="D46" s="30" t="s">
        <v>12</v>
      </c>
      <c r="E46" s="32">
        <v>1.5</v>
      </c>
      <c r="F46" s="32">
        <v>5.98</v>
      </c>
      <c r="G46" s="32"/>
      <c r="H46" s="32">
        <v>4</v>
      </c>
      <c r="I46" s="32">
        <v>3.99</v>
      </c>
      <c r="J46" s="32">
        <v>3.99</v>
      </c>
      <c r="K46" s="30" t="s">
        <v>262</v>
      </c>
      <c r="L46" s="39">
        <v>3.23</v>
      </c>
      <c r="M46" s="40" t="s">
        <v>203</v>
      </c>
      <c r="N46" s="41"/>
      <c r="O46" s="19"/>
      <c r="P46" s="19"/>
      <c r="Q46" s="19"/>
    </row>
    <row r="47" s="10" customFormat="1" ht="21.95" customHeight="1" spans="1:14">
      <c r="A47" s="30">
        <v>42</v>
      </c>
      <c r="B47" s="31" t="s">
        <v>90</v>
      </c>
      <c r="C47" s="30"/>
      <c r="D47" s="30" t="s">
        <v>12</v>
      </c>
      <c r="E47" s="32">
        <v>2</v>
      </c>
      <c r="F47" s="32">
        <v>2.98</v>
      </c>
      <c r="G47" s="32"/>
      <c r="H47" s="32">
        <v>2.5</v>
      </c>
      <c r="I47" s="32">
        <v>2.28</v>
      </c>
      <c r="J47" s="32">
        <v>2.28</v>
      </c>
      <c r="K47" s="30" t="s">
        <v>262</v>
      </c>
      <c r="L47" s="39">
        <v>1.85</v>
      </c>
      <c r="M47" s="40" t="s">
        <v>195</v>
      </c>
      <c r="N47" s="41"/>
    </row>
    <row r="48" s="11" customFormat="1" ht="21.95" customHeight="1" spans="1:17">
      <c r="A48" s="30">
        <v>44</v>
      </c>
      <c r="B48" s="31" t="s">
        <v>77</v>
      </c>
      <c r="C48" s="30"/>
      <c r="D48" s="30" t="s">
        <v>12</v>
      </c>
      <c r="E48" s="32">
        <v>1.5</v>
      </c>
      <c r="F48" s="32">
        <v>1.5</v>
      </c>
      <c r="G48" s="32"/>
      <c r="H48" s="32">
        <v>1.5</v>
      </c>
      <c r="I48" s="32"/>
      <c r="J48" s="32">
        <v>1.5</v>
      </c>
      <c r="K48" s="30" t="s">
        <v>257</v>
      </c>
      <c r="L48" s="39">
        <v>1.22</v>
      </c>
      <c r="M48" s="40" t="s">
        <v>195</v>
      </c>
      <c r="N48" s="41"/>
      <c r="O48" s="19"/>
      <c r="P48" s="19"/>
      <c r="Q48" s="19"/>
    </row>
    <row r="49" s="12" customFormat="1" ht="21.95" customHeight="1" spans="1:17">
      <c r="A49" s="30">
        <v>45</v>
      </c>
      <c r="B49" s="31" t="s">
        <v>204</v>
      </c>
      <c r="C49" s="30"/>
      <c r="D49" s="30" t="s">
        <v>12</v>
      </c>
      <c r="E49" s="32">
        <v>3</v>
      </c>
      <c r="F49" s="32">
        <v>4.21</v>
      </c>
      <c r="G49" s="32">
        <v>3.88</v>
      </c>
      <c r="H49" s="32">
        <v>3</v>
      </c>
      <c r="I49" s="32"/>
      <c r="J49" s="32">
        <v>3</v>
      </c>
      <c r="K49" s="30" t="s">
        <v>260</v>
      </c>
      <c r="L49" s="39">
        <v>2.43</v>
      </c>
      <c r="M49" s="40" t="s">
        <v>198</v>
      </c>
      <c r="N49" s="41"/>
      <c r="O49" s="19"/>
      <c r="P49" s="19"/>
      <c r="Q49" s="19"/>
    </row>
    <row r="50" s="9" customFormat="1" ht="21.95" customHeight="1" spans="1:17">
      <c r="A50" s="30">
        <v>46</v>
      </c>
      <c r="B50" s="34" t="s">
        <v>144</v>
      </c>
      <c r="C50" s="35"/>
      <c r="D50" s="35" t="s">
        <v>12</v>
      </c>
      <c r="E50" s="33">
        <v>5.98</v>
      </c>
      <c r="F50" s="33">
        <v>5.98</v>
      </c>
      <c r="G50" s="33"/>
      <c r="H50" s="33">
        <v>5.5</v>
      </c>
      <c r="I50" s="33">
        <v>6.58</v>
      </c>
      <c r="J50" s="33">
        <v>5.5</v>
      </c>
      <c r="K50" s="30" t="s">
        <v>262</v>
      </c>
      <c r="L50" s="39">
        <v>4.46</v>
      </c>
      <c r="M50" s="40" t="s">
        <v>205</v>
      </c>
      <c r="N50" s="41"/>
      <c r="O50" s="19"/>
      <c r="P50" s="19"/>
      <c r="Q50" s="19"/>
    </row>
    <row r="51" s="9" customFormat="1" ht="21.95" customHeight="1" spans="1:17">
      <c r="A51" s="30">
        <v>47</v>
      </c>
      <c r="B51" s="31" t="s">
        <v>206</v>
      </c>
      <c r="C51" s="30"/>
      <c r="D51" s="30" t="s">
        <v>12</v>
      </c>
      <c r="E51" s="32">
        <v>4.5</v>
      </c>
      <c r="F51" s="32">
        <v>8</v>
      </c>
      <c r="G51" s="32"/>
      <c r="H51" s="32">
        <v>8</v>
      </c>
      <c r="I51" s="32"/>
      <c r="J51" s="32">
        <v>8</v>
      </c>
      <c r="K51" s="30" t="s">
        <v>257</v>
      </c>
      <c r="L51" s="39">
        <v>6.48</v>
      </c>
      <c r="M51" s="40" t="s">
        <v>205</v>
      </c>
      <c r="N51" s="41"/>
      <c r="O51" s="19"/>
      <c r="P51" s="19"/>
      <c r="Q51" s="19"/>
    </row>
    <row r="52" s="9" customFormat="1" ht="21.95" customHeight="1" spans="1:17">
      <c r="A52" s="30">
        <v>48</v>
      </c>
      <c r="B52" s="31" t="s">
        <v>207</v>
      </c>
      <c r="C52" s="30"/>
      <c r="D52" s="30" t="s">
        <v>12</v>
      </c>
      <c r="E52" s="32">
        <v>6</v>
      </c>
      <c r="F52" s="32">
        <v>6</v>
      </c>
      <c r="G52" s="32"/>
      <c r="H52" s="32">
        <v>6</v>
      </c>
      <c r="I52" s="32"/>
      <c r="J52" s="32">
        <v>6</v>
      </c>
      <c r="K52" s="30" t="s">
        <v>257</v>
      </c>
      <c r="L52" s="39">
        <v>4.86</v>
      </c>
      <c r="M52" s="40" t="s">
        <v>195</v>
      </c>
      <c r="N52" s="41"/>
      <c r="O52" s="19"/>
      <c r="P52" s="19"/>
      <c r="Q52" s="19"/>
    </row>
    <row r="53" s="9" customFormat="1" ht="21.95" customHeight="1" spans="1:17">
      <c r="A53" s="30">
        <v>49</v>
      </c>
      <c r="B53" s="31" t="s">
        <v>113</v>
      </c>
      <c r="C53" s="30"/>
      <c r="D53" s="30" t="s">
        <v>12</v>
      </c>
      <c r="E53" s="32">
        <v>6</v>
      </c>
      <c r="F53" s="32">
        <v>7</v>
      </c>
      <c r="G53" s="32"/>
      <c r="H53" s="32">
        <v>7</v>
      </c>
      <c r="I53" s="32"/>
      <c r="J53" s="32">
        <v>7</v>
      </c>
      <c r="K53" s="30" t="s">
        <v>257</v>
      </c>
      <c r="L53" s="39">
        <v>5.67</v>
      </c>
      <c r="M53" s="40" t="s">
        <v>191</v>
      </c>
      <c r="N53" s="41"/>
      <c r="O53" s="19"/>
      <c r="P53" s="19"/>
      <c r="Q53" s="19"/>
    </row>
    <row r="54" s="9" customFormat="1" ht="21.95" customHeight="1" spans="1:17">
      <c r="A54" s="30">
        <v>50</v>
      </c>
      <c r="B54" s="31" t="s">
        <v>208</v>
      </c>
      <c r="C54" s="30"/>
      <c r="D54" s="30" t="s">
        <v>12</v>
      </c>
      <c r="E54" s="32">
        <v>6</v>
      </c>
      <c r="F54" s="32">
        <v>6</v>
      </c>
      <c r="G54" s="32"/>
      <c r="H54" s="32">
        <v>6</v>
      </c>
      <c r="I54" s="32"/>
      <c r="J54" s="32">
        <v>6</v>
      </c>
      <c r="K54" s="30" t="s">
        <v>257</v>
      </c>
      <c r="L54" s="39">
        <v>4.86</v>
      </c>
      <c r="M54" s="40" t="s">
        <v>191</v>
      </c>
      <c r="N54" s="41"/>
      <c r="O54" s="19"/>
      <c r="P54" s="19"/>
      <c r="Q54" s="19"/>
    </row>
    <row r="55" s="9" customFormat="1" ht="21.95" customHeight="1" spans="1:17">
      <c r="A55" s="30">
        <v>51</v>
      </c>
      <c r="B55" s="31" t="s">
        <v>43</v>
      </c>
      <c r="C55" s="30"/>
      <c r="D55" s="30" t="s">
        <v>12</v>
      </c>
      <c r="E55" s="32">
        <v>5</v>
      </c>
      <c r="F55" s="32">
        <v>6</v>
      </c>
      <c r="G55" s="32"/>
      <c r="H55" s="32">
        <v>6</v>
      </c>
      <c r="I55" s="32"/>
      <c r="J55" s="32">
        <v>6</v>
      </c>
      <c r="K55" s="30" t="s">
        <v>257</v>
      </c>
      <c r="L55" s="39">
        <v>4.86</v>
      </c>
      <c r="M55" s="40" t="s">
        <v>193</v>
      </c>
      <c r="N55" s="41"/>
      <c r="O55" s="19"/>
      <c r="P55" s="19"/>
      <c r="Q55" s="19"/>
    </row>
    <row r="56" s="9" customFormat="1" ht="21.95" customHeight="1" spans="1:17">
      <c r="A56" s="30">
        <v>52</v>
      </c>
      <c r="B56" s="31" t="s">
        <v>122</v>
      </c>
      <c r="C56" s="30"/>
      <c r="D56" s="30" t="s">
        <v>12</v>
      </c>
      <c r="E56" s="32">
        <v>5</v>
      </c>
      <c r="F56" s="32">
        <v>6</v>
      </c>
      <c r="G56" s="32"/>
      <c r="H56" s="32">
        <v>5</v>
      </c>
      <c r="I56" s="32"/>
      <c r="J56" s="32">
        <v>5</v>
      </c>
      <c r="K56" s="30" t="s">
        <v>257</v>
      </c>
      <c r="L56" s="39">
        <v>4.05</v>
      </c>
      <c r="M56" s="40" t="s">
        <v>193</v>
      </c>
      <c r="N56" s="41"/>
      <c r="O56" s="19"/>
      <c r="P56" s="19"/>
      <c r="Q56" s="19"/>
    </row>
    <row r="57" s="9" customFormat="1" ht="21.95" customHeight="1" spans="1:17">
      <c r="A57" s="30">
        <v>53</v>
      </c>
      <c r="B57" s="31" t="s">
        <v>84</v>
      </c>
      <c r="C57" s="30"/>
      <c r="D57" s="30" t="s">
        <v>12</v>
      </c>
      <c r="E57" s="32">
        <v>1.68</v>
      </c>
      <c r="F57" s="32">
        <v>2</v>
      </c>
      <c r="G57" s="32"/>
      <c r="H57" s="32">
        <v>2</v>
      </c>
      <c r="I57" s="32">
        <v>1.99</v>
      </c>
      <c r="J57" s="32">
        <v>1.99</v>
      </c>
      <c r="K57" s="30" t="s">
        <v>262</v>
      </c>
      <c r="L57" s="39">
        <v>1.61</v>
      </c>
      <c r="M57" s="40" t="s">
        <v>195</v>
      </c>
      <c r="N57" s="41"/>
      <c r="O57" s="19"/>
      <c r="P57" s="19"/>
      <c r="Q57" s="19"/>
    </row>
    <row r="58" s="9" customFormat="1" ht="21.95" customHeight="1" spans="1:17">
      <c r="A58" s="30">
        <v>54</v>
      </c>
      <c r="B58" s="31" t="s">
        <v>115</v>
      </c>
      <c r="C58" s="30"/>
      <c r="D58" s="30" t="s">
        <v>12</v>
      </c>
      <c r="E58" s="32">
        <v>2.5</v>
      </c>
      <c r="F58" s="32">
        <v>4</v>
      </c>
      <c r="G58" s="32"/>
      <c r="H58" s="32">
        <v>3.5</v>
      </c>
      <c r="I58" s="32"/>
      <c r="J58" s="32">
        <v>3.5</v>
      </c>
      <c r="K58" s="30" t="s">
        <v>257</v>
      </c>
      <c r="L58" s="39">
        <v>2.84</v>
      </c>
      <c r="M58" s="40" t="s">
        <v>191</v>
      </c>
      <c r="N58" s="41"/>
      <c r="O58" s="19"/>
      <c r="P58" s="19"/>
      <c r="Q58" s="19"/>
    </row>
    <row r="59" s="9" customFormat="1" ht="21.95" customHeight="1" spans="1:17">
      <c r="A59" s="30">
        <v>55</v>
      </c>
      <c r="B59" s="31" t="s">
        <v>209</v>
      </c>
      <c r="C59" s="30" t="s">
        <v>273</v>
      </c>
      <c r="D59" s="30" t="s">
        <v>12</v>
      </c>
      <c r="E59" s="32">
        <v>2.5</v>
      </c>
      <c r="F59" s="32">
        <v>4</v>
      </c>
      <c r="G59" s="32"/>
      <c r="H59" s="32">
        <v>3.5</v>
      </c>
      <c r="I59" s="32"/>
      <c r="J59" s="32">
        <v>3.5</v>
      </c>
      <c r="K59" s="30" t="s">
        <v>257</v>
      </c>
      <c r="L59" s="39">
        <v>2.84</v>
      </c>
      <c r="M59" s="40" t="s">
        <v>191</v>
      </c>
      <c r="N59" s="41"/>
      <c r="O59" s="19"/>
      <c r="P59" s="19"/>
      <c r="Q59" s="19"/>
    </row>
    <row r="60" s="9" customFormat="1" ht="21.95" customHeight="1" spans="1:17">
      <c r="A60" s="30">
        <v>56</v>
      </c>
      <c r="B60" s="31" t="s">
        <v>96</v>
      </c>
      <c r="C60" s="30"/>
      <c r="D60" s="30" t="s">
        <v>12</v>
      </c>
      <c r="E60" s="32">
        <v>2</v>
      </c>
      <c r="F60" s="32">
        <v>4</v>
      </c>
      <c r="G60" s="32"/>
      <c r="H60" s="32">
        <v>2</v>
      </c>
      <c r="I60" s="32"/>
      <c r="J60" s="32">
        <v>2</v>
      </c>
      <c r="K60" s="30" t="s">
        <v>257</v>
      </c>
      <c r="L60" s="39">
        <v>1.62</v>
      </c>
      <c r="M60" s="40" t="s">
        <v>191</v>
      </c>
      <c r="N60" s="41"/>
      <c r="O60" s="19"/>
      <c r="P60" s="19"/>
      <c r="Q60" s="19"/>
    </row>
    <row r="61" s="9" customFormat="1" ht="21.95" customHeight="1" spans="1:17">
      <c r="A61" s="30">
        <v>57</v>
      </c>
      <c r="B61" s="31" t="s">
        <v>70</v>
      </c>
      <c r="C61" s="30" t="s">
        <v>273</v>
      </c>
      <c r="D61" s="30" t="s">
        <v>12</v>
      </c>
      <c r="E61" s="32">
        <v>1.98</v>
      </c>
      <c r="F61" s="32">
        <v>3</v>
      </c>
      <c r="G61" s="32"/>
      <c r="H61" s="32">
        <v>1.8</v>
      </c>
      <c r="I61" s="32"/>
      <c r="J61" s="32">
        <v>1.8</v>
      </c>
      <c r="K61" s="30" t="s">
        <v>257</v>
      </c>
      <c r="L61" s="39">
        <v>1.46</v>
      </c>
      <c r="M61" s="40" t="s">
        <v>191</v>
      </c>
      <c r="N61" s="41"/>
      <c r="O61" s="19"/>
      <c r="P61" s="19"/>
      <c r="Q61" s="19"/>
    </row>
    <row r="62" s="9" customFormat="1" ht="21.95" customHeight="1" spans="1:17">
      <c r="A62" s="30">
        <v>58</v>
      </c>
      <c r="B62" s="31" t="s">
        <v>210</v>
      </c>
      <c r="C62" s="30"/>
      <c r="D62" s="30" t="s">
        <v>12</v>
      </c>
      <c r="E62" s="32">
        <v>3</v>
      </c>
      <c r="F62" s="32">
        <v>4.98</v>
      </c>
      <c r="G62" s="32"/>
      <c r="H62" s="32">
        <v>3</v>
      </c>
      <c r="I62" s="32">
        <v>4.58</v>
      </c>
      <c r="J62" s="32">
        <v>3</v>
      </c>
      <c r="K62" s="30" t="s">
        <v>262</v>
      </c>
      <c r="L62" s="39">
        <v>2.43</v>
      </c>
      <c r="M62" s="40" t="s">
        <v>191</v>
      </c>
      <c r="N62" s="41"/>
      <c r="O62" s="19"/>
      <c r="P62" s="19"/>
      <c r="Q62" s="19"/>
    </row>
    <row r="63" s="9" customFormat="1" ht="21.95" customHeight="1" spans="1:17">
      <c r="A63" s="30">
        <v>59</v>
      </c>
      <c r="B63" s="31" t="s">
        <v>88</v>
      </c>
      <c r="C63" s="30"/>
      <c r="D63" s="30" t="s">
        <v>12</v>
      </c>
      <c r="E63" s="32">
        <v>2.99</v>
      </c>
      <c r="F63" s="32">
        <v>2.99</v>
      </c>
      <c r="G63" s="32"/>
      <c r="H63" s="32">
        <v>2.5</v>
      </c>
      <c r="I63" s="32">
        <v>3.58</v>
      </c>
      <c r="J63" s="32">
        <v>2.5</v>
      </c>
      <c r="K63" s="30" t="s">
        <v>262</v>
      </c>
      <c r="L63" s="39">
        <v>2.03</v>
      </c>
      <c r="M63" s="40" t="s">
        <v>191</v>
      </c>
      <c r="N63" s="41"/>
      <c r="O63" s="19"/>
      <c r="P63" s="19"/>
      <c r="Q63" s="19"/>
    </row>
    <row r="64" s="9" customFormat="1" ht="21.95" customHeight="1" spans="1:17">
      <c r="A64" s="30">
        <v>60</v>
      </c>
      <c r="B64" s="31" t="s">
        <v>145</v>
      </c>
      <c r="C64" s="30"/>
      <c r="D64" s="30" t="s">
        <v>12</v>
      </c>
      <c r="E64" s="32">
        <v>2.5</v>
      </c>
      <c r="F64" s="32">
        <v>2.58</v>
      </c>
      <c r="G64" s="32"/>
      <c r="H64" s="32">
        <v>2.5</v>
      </c>
      <c r="I64" s="32"/>
      <c r="J64" s="32">
        <v>2.5</v>
      </c>
      <c r="K64" s="30" t="s">
        <v>262</v>
      </c>
      <c r="L64" s="39">
        <v>2.03</v>
      </c>
      <c r="M64" s="40" t="s">
        <v>191</v>
      </c>
      <c r="N64" s="41"/>
      <c r="O64" s="19"/>
      <c r="P64" s="19"/>
      <c r="Q64" s="19"/>
    </row>
    <row r="65" s="9" customFormat="1" ht="21.95" customHeight="1" spans="1:17">
      <c r="A65" s="30">
        <v>61</v>
      </c>
      <c r="B65" s="31" t="s">
        <v>211</v>
      </c>
      <c r="C65" s="30"/>
      <c r="D65" s="30" t="s">
        <v>12</v>
      </c>
      <c r="E65" s="32">
        <v>4</v>
      </c>
      <c r="F65" s="32">
        <v>5</v>
      </c>
      <c r="G65" s="32"/>
      <c r="H65" s="32">
        <v>5</v>
      </c>
      <c r="I65" s="32"/>
      <c r="J65" s="32">
        <v>5</v>
      </c>
      <c r="K65" s="30" t="s">
        <v>257</v>
      </c>
      <c r="L65" s="39">
        <v>4.05</v>
      </c>
      <c r="M65" s="40" t="s">
        <v>195</v>
      </c>
      <c r="N65" s="41"/>
      <c r="O65" s="19"/>
      <c r="P65" s="19"/>
      <c r="Q65" s="19"/>
    </row>
    <row r="66" s="9" customFormat="1" ht="21.95" customHeight="1" spans="1:17">
      <c r="A66" s="30">
        <v>62</v>
      </c>
      <c r="B66" s="31" t="s">
        <v>213</v>
      </c>
      <c r="C66" s="30"/>
      <c r="D66" s="30" t="s">
        <v>12</v>
      </c>
      <c r="E66" s="32">
        <v>4</v>
      </c>
      <c r="F66" s="32">
        <v>7.4</v>
      </c>
      <c r="G66" s="32"/>
      <c r="H66" s="32">
        <v>7.4</v>
      </c>
      <c r="I66" s="32"/>
      <c r="J66" s="32">
        <v>7.4</v>
      </c>
      <c r="K66" s="30" t="s">
        <v>262</v>
      </c>
      <c r="L66" s="39">
        <v>5.99</v>
      </c>
      <c r="M66" s="40" t="s">
        <v>212</v>
      </c>
      <c r="N66" s="41"/>
      <c r="O66" s="19"/>
      <c r="P66" s="19"/>
      <c r="Q66" s="19"/>
    </row>
    <row r="67" s="9" customFormat="1" ht="21.95" customHeight="1" spans="1:17">
      <c r="A67" s="30">
        <v>63</v>
      </c>
      <c r="B67" s="31" t="s">
        <v>214</v>
      </c>
      <c r="C67" s="30"/>
      <c r="D67" s="30" t="s">
        <v>215</v>
      </c>
      <c r="E67" s="32">
        <v>0.6</v>
      </c>
      <c r="F67" s="32">
        <v>0.8</v>
      </c>
      <c r="G67" s="32"/>
      <c r="H67" s="32">
        <v>0.8</v>
      </c>
      <c r="I67" s="32"/>
      <c r="J67" s="32">
        <v>0.8</v>
      </c>
      <c r="K67" s="30" t="s">
        <v>257</v>
      </c>
      <c r="L67" s="39">
        <v>0.65</v>
      </c>
      <c r="M67" s="40" t="s">
        <v>212</v>
      </c>
      <c r="N67" s="41"/>
      <c r="O67" s="19"/>
      <c r="P67" s="19"/>
      <c r="Q67" s="19"/>
    </row>
    <row r="68" s="9" customFormat="1" ht="21.95" customHeight="1" spans="1:17">
      <c r="A68" s="30">
        <v>64</v>
      </c>
      <c r="B68" s="31" t="s">
        <v>18</v>
      </c>
      <c r="C68" s="30"/>
      <c r="D68" s="30" t="s">
        <v>12</v>
      </c>
      <c r="E68" s="32">
        <v>1.5</v>
      </c>
      <c r="F68" s="32">
        <v>2</v>
      </c>
      <c r="G68" s="32"/>
      <c r="H68" s="32">
        <v>2</v>
      </c>
      <c r="I68" s="32"/>
      <c r="J68" s="32">
        <v>2</v>
      </c>
      <c r="K68" s="30" t="s">
        <v>257</v>
      </c>
      <c r="L68" s="39">
        <v>1.62</v>
      </c>
      <c r="M68" s="40" t="s">
        <v>212</v>
      </c>
      <c r="N68" s="41"/>
      <c r="O68" s="19"/>
      <c r="P68" s="19"/>
      <c r="Q68" s="19"/>
    </row>
    <row r="69" s="9" customFormat="1" ht="21.95" customHeight="1" spans="1:17">
      <c r="A69" s="30">
        <v>65</v>
      </c>
      <c r="B69" s="31" t="s">
        <v>106</v>
      </c>
      <c r="C69" s="30"/>
      <c r="D69" s="30" t="s">
        <v>12</v>
      </c>
      <c r="E69" s="32">
        <v>1.5</v>
      </c>
      <c r="F69" s="32">
        <v>2</v>
      </c>
      <c r="G69" s="32"/>
      <c r="H69" s="32">
        <v>2</v>
      </c>
      <c r="I69" s="32"/>
      <c r="J69" s="32">
        <v>2</v>
      </c>
      <c r="K69" s="30" t="s">
        <v>257</v>
      </c>
      <c r="L69" s="39">
        <v>1.62</v>
      </c>
      <c r="M69" s="40" t="s">
        <v>212</v>
      </c>
      <c r="N69" s="41"/>
      <c r="O69" s="19"/>
      <c r="P69" s="19"/>
      <c r="Q69" s="19"/>
    </row>
    <row r="70" s="9" customFormat="1" ht="21.95" customHeight="1" spans="1:17">
      <c r="A70" s="30">
        <v>66</v>
      </c>
      <c r="B70" s="31" t="s">
        <v>86</v>
      </c>
      <c r="C70" s="30"/>
      <c r="D70" s="30" t="s">
        <v>12</v>
      </c>
      <c r="E70" s="32">
        <v>3.5</v>
      </c>
      <c r="F70" s="32">
        <v>4</v>
      </c>
      <c r="G70" s="32"/>
      <c r="H70" s="32">
        <v>4</v>
      </c>
      <c r="I70" s="32"/>
      <c r="J70" s="32">
        <v>4</v>
      </c>
      <c r="K70" s="30" t="s">
        <v>257</v>
      </c>
      <c r="L70" s="39">
        <v>3.24</v>
      </c>
      <c r="M70" s="40" t="s">
        <v>212</v>
      </c>
      <c r="N70" s="41"/>
      <c r="O70" s="19"/>
      <c r="P70" s="19"/>
      <c r="Q70" s="19"/>
    </row>
    <row r="71" s="9" customFormat="1" ht="21.95" customHeight="1" spans="1:17">
      <c r="A71" s="30">
        <v>67</v>
      </c>
      <c r="B71" s="31" t="s">
        <v>133</v>
      </c>
      <c r="C71" s="30"/>
      <c r="D71" s="30" t="s">
        <v>12</v>
      </c>
      <c r="E71" s="32">
        <v>7</v>
      </c>
      <c r="F71" s="32">
        <v>8</v>
      </c>
      <c r="G71" s="32"/>
      <c r="H71" s="32">
        <v>8</v>
      </c>
      <c r="I71" s="32"/>
      <c r="J71" s="32">
        <v>8</v>
      </c>
      <c r="K71" s="30" t="s">
        <v>257</v>
      </c>
      <c r="L71" s="39">
        <v>6.48</v>
      </c>
      <c r="M71" s="40" t="s">
        <v>212</v>
      </c>
      <c r="N71" s="41"/>
      <c r="O71" s="19"/>
      <c r="P71" s="19"/>
      <c r="Q71" s="19"/>
    </row>
    <row r="72" s="9" customFormat="1" ht="21.95" customHeight="1" spans="1:17">
      <c r="A72" s="30">
        <v>68</v>
      </c>
      <c r="B72" s="31" t="s">
        <v>216</v>
      </c>
      <c r="C72" s="30"/>
      <c r="D72" s="30" t="s">
        <v>12</v>
      </c>
      <c r="E72" s="32">
        <v>4</v>
      </c>
      <c r="F72" s="32">
        <v>5</v>
      </c>
      <c r="G72" s="32"/>
      <c r="H72" s="32">
        <v>5</v>
      </c>
      <c r="I72" s="32"/>
      <c r="J72" s="32">
        <v>5</v>
      </c>
      <c r="K72" s="30" t="s">
        <v>257</v>
      </c>
      <c r="L72" s="39">
        <v>4.05</v>
      </c>
      <c r="M72" s="40" t="s">
        <v>212</v>
      </c>
      <c r="N72" s="41"/>
      <c r="O72" s="19"/>
      <c r="P72" s="19"/>
      <c r="Q72" s="19"/>
    </row>
    <row r="73" s="9" customFormat="1" ht="21.95" customHeight="1" spans="1:17">
      <c r="A73" s="30">
        <v>69</v>
      </c>
      <c r="B73" s="31" t="s">
        <v>274</v>
      </c>
      <c r="C73" s="30"/>
      <c r="D73" s="30" t="s">
        <v>12</v>
      </c>
      <c r="E73" s="32">
        <v>6</v>
      </c>
      <c r="F73" s="32">
        <v>7</v>
      </c>
      <c r="G73" s="32"/>
      <c r="H73" s="32">
        <v>7</v>
      </c>
      <c r="I73" s="32"/>
      <c r="J73" s="32">
        <v>7</v>
      </c>
      <c r="K73" s="30" t="s">
        <v>257</v>
      </c>
      <c r="L73" s="39">
        <v>5.67</v>
      </c>
      <c r="M73" s="40" t="s">
        <v>212</v>
      </c>
      <c r="N73" s="41"/>
      <c r="O73" s="19"/>
      <c r="P73" s="19"/>
      <c r="Q73" s="19"/>
    </row>
    <row r="74" s="9" customFormat="1" ht="21.95" customHeight="1" spans="1:17">
      <c r="A74" s="30">
        <v>70</v>
      </c>
      <c r="B74" s="31" t="s">
        <v>275</v>
      </c>
      <c r="C74" s="30"/>
      <c r="D74" s="30" t="s">
        <v>12</v>
      </c>
      <c r="E74" s="32">
        <v>2</v>
      </c>
      <c r="F74" s="32">
        <v>2</v>
      </c>
      <c r="G74" s="32"/>
      <c r="H74" s="32">
        <v>2</v>
      </c>
      <c r="I74" s="32"/>
      <c r="J74" s="32">
        <v>2</v>
      </c>
      <c r="K74" s="30" t="s">
        <v>257</v>
      </c>
      <c r="L74" s="39">
        <v>1.62</v>
      </c>
      <c r="M74" s="40" t="s">
        <v>212</v>
      </c>
      <c r="N74" s="41"/>
      <c r="O74" s="19"/>
      <c r="P74" s="19"/>
      <c r="Q74" s="19"/>
    </row>
    <row r="75" s="9" customFormat="1" ht="21.95" customHeight="1" spans="1:17">
      <c r="A75" s="30">
        <v>71</v>
      </c>
      <c r="B75" s="31" t="s">
        <v>218</v>
      </c>
      <c r="C75" s="30"/>
      <c r="D75" s="30" t="s">
        <v>12</v>
      </c>
      <c r="E75" s="32">
        <v>5</v>
      </c>
      <c r="F75" s="32">
        <v>7</v>
      </c>
      <c r="G75" s="32"/>
      <c r="H75" s="32"/>
      <c r="I75" s="32"/>
      <c r="J75" s="32">
        <v>7</v>
      </c>
      <c r="K75" s="30" t="s">
        <v>257</v>
      </c>
      <c r="L75" s="39">
        <v>5.67</v>
      </c>
      <c r="M75" s="40" t="s">
        <v>212</v>
      </c>
      <c r="N75" s="41"/>
      <c r="O75" s="19"/>
      <c r="P75" s="19"/>
      <c r="Q75" s="19"/>
    </row>
    <row r="76" s="9" customFormat="1" ht="21.95" customHeight="1" spans="1:17">
      <c r="A76" s="30">
        <v>72</v>
      </c>
      <c r="B76" s="31" t="s">
        <v>219</v>
      </c>
      <c r="C76" s="30"/>
      <c r="D76" s="30" t="s">
        <v>12</v>
      </c>
      <c r="E76" s="32">
        <v>1</v>
      </c>
      <c r="F76" s="32">
        <v>2.5</v>
      </c>
      <c r="G76" s="32"/>
      <c r="H76" s="32">
        <v>2.5</v>
      </c>
      <c r="I76" s="32"/>
      <c r="J76" s="32">
        <v>2.5</v>
      </c>
      <c r="K76" s="30" t="s">
        <v>257</v>
      </c>
      <c r="L76" s="39">
        <v>2.03</v>
      </c>
      <c r="M76" s="40" t="s">
        <v>212</v>
      </c>
      <c r="N76" s="41"/>
      <c r="O76" s="19"/>
      <c r="P76" s="19"/>
      <c r="Q76" s="19"/>
    </row>
    <row r="77" s="9" customFormat="1" ht="21.95" customHeight="1" spans="1:17">
      <c r="A77" s="30">
        <v>73</v>
      </c>
      <c r="B77" s="31" t="s">
        <v>220</v>
      </c>
      <c r="C77" s="30"/>
      <c r="D77" s="30" t="s">
        <v>12</v>
      </c>
      <c r="E77" s="32">
        <v>5</v>
      </c>
      <c r="F77" s="32">
        <v>8.9</v>
      </c>
      <c r="G77" s="32"/>
      <c r="H77" s="32">
        <v>8</v>
      </c>
      <c r="I77" s="32"/>
      <c r="J77" s="32">
        <v>8</v>
      </c>
      <c r="K77" s="30" t="s">
        <v>262</v>
      </c>
      <c r="L77" s="39">
        <v>6.48</v>
      </c>
      <c r="M77" s="40" t="s">
        <v>212</v>
      </c>
      <c r="N77" s="41"/>
      <c r="O77" s="19"/>
      <c r="P77" s="19"/>
      <c r="Q77" s="19"/>
    </row>
    <row r="78" s="9" customFormat="1" ht="21.95" customHeight="1" spans="1:17">
      <c r="A78" s="30">
        <v>74</v>
      </c>
      <c r="B78" s="31" t="s">
        <v>22</v>
      </c>
      <c r="C78" s="30"/>
      <c r="D78" s="30" t="s">
        <v>12</v>
      </c>
      <c r="E78" s="32">
        <v>6</v>
      </c>
      <c r="F78" s="32">
        <v>18</v>
      </c>
      <c r="G78" s="32"/>
      <c r="H78" s="32">
        <v>11</v>
      </c>
      <c r="I78" s="32"/>
      <c r="J78" s="32">
        <v>11</v>
      </c>
      <c r="K78" s="30" t="s">
        <v>262</v>
      </c>
      <c r="L78" s="39">
        <v>8.91</v>
      </c>
      <c r="M78" s="40" t="s">
        <v>195</v>
      </c>
      <c r="N78" s="41"/>
      <c r="O78" s="19"/>
      <c r="P78" s="19"/>
      <c r="Q78" s="19"/>
    </row>
    <row r="79" s="9" customFormat="1" ht="21.95" customHeight="1" spans="1:17">
      <c r="A79" s="30">
        <v>75</v>
      </c>
      <c r="B79" s="31" t="s">
        <v>81</v>
      </c>
      <c r="C79" s="30"/>
      <c r="D79" s="30" t="s">
        <v>12</v>
      </c>
      <c r="E79" s="32">
        <v>3</v>
      </c>
      <c r="F79" s="32">
        <v>6</v>
      </c>
      <c r="G79" s="32"/>
      <c r="H79" s="32">
        <v>4</v>
      </c>
      <c r="I79" s="32"/>
      <c r="J79" s="32">
        <v>4</v>
      </c>
      <c r="K79" s="30" t="s">
        <v>257</v>
      </c>
      <c r="L79" s="39">
        <v>3.24</v>
      </c>
      <c r="M79" s="40" t="s">
        <v>195</v>
      </c>
      <c r="N79" s="41"/>
      <c r="O79" s="19"/>
      <c r="P79" s="19"/>
      <c r="Q79" s="19"/>
    </row>
    <row r="80" s="9" customFormat="1" ht="21.95" customHeight="1" spans="1:17">
      <c r="A80" s="30">
        <v>76</v>
      </c>
      <c r="B80" s="31" t="s">
        <v>67</v>
      </c>
      <c r="C80" s="30"/>
      <c r="D80" s="30" t="s">
        <v>12</v>
      </c>
      <c r="E80" s="32">
        <v>2.5</v>
      </c>
      <c r="F80" s="32">
        <v>7</v>
      </c>
      <c r="G80" s="32"/>
      <c r="H80" s="32">
        <v>4</v>
      </c>
      <c r="I80" s="32">
        <v>3.58</v>
      </c>
      <c r="J80" s="32">
        <v>3.58</v>
      </c>
      <c r="K80" s="30" t="s">
        <v>262</v>
      </c>
      <c r="L80" s="39">
        <v>2.9</v>
      </c>
      <c r="M80" s="40" t="s">
        <v>195</v>
      </c>
      <c r="N80" s="41"/>
      <c r="O80" s="19"/>
      <c r="P80" s="19"/>
      <c r="Q80" s="19"/>
    </row>
    <row r="81" s="9" customFormat="1" ht="21.95" customHeight="1" spans="1:17">
      <c r="A81" s="30">
        <v>77</v>
      </c>
      <c r="B81" s="31" t="s">
        <v>72</v>
      </c>
      <c r="C81" s="30"/>
      <c r="D81" s="30" t="s">
        <v>12</v>
      </c>
      <c r="E81" s="32">
        <v>4.99</v>
      </c>
      <c r="F81" s="32">
        <v>6</v>
      </c>
      <c r="G81" s="32"/>
      <c r="H81" s="32">
        <v>6</v>
      </c>
      <c r="I81" s="32"/>
      <c r="J81" s="32">
        <v>6</v>
      </c>
      <c r="K81" s="30" t="s">
        <v>257</v>
      </c>
      <c r="L81" s="39">
        <v>4.86</v>
      </c>
      <c r="M81" s="40" t="s">
        <v>195</v>
      </c>
      <c r="N81" s="41"/>
      <c r="O81" s="19"/>
      <c r="P81" s="19"/>
      <c r="Q81" s="19"/>
    </row>
    <row r="82" s="9" customFormat="1" ht="21.95" customHeight="1" spans="1:17">
      <c r="A82" s="30">
        <v>78</v>
      </c>
      <c r="B82" s="31" t="s">
        <v>107</v>
      </c>
      <c r="C82" s="30"/>
      <c r="D82" s="30" t="s">
        <v>12</v>
      </c>
      <c r="E82" s="32">
        <v>2.5</v>
      </c>
      <c r="F82" s="32">
        <v>2.98</v>
      </c>
      <c r="G82" s="32"/>
      <c r="H82" s="32">
        <v>3</v>
      </c>
      <c r="I82" s="32">
        <v>3.28</v>
      </c>
      <c r="J82" s="32">
        <v>3</v>
      </c>
      <c r="K82" s="30" t="s">
        <v>262</v>
      </c>
      <c r="L82" s="39">
        <v>2.43</v>
      </c>
      <c r="M82" s="40" t="s">
        <v>195</v>
      </c>
      <c r="N82" s="41"/>
      <c r="O82" s="19"/>
      <c r="P82" s="19"/>
      <c r="Q82" s="19"/>
    </row>
    <row r="83" s="9" customFormat="1" ht="21.95" customHeight="1" spans="1:17">
      <c r="A83" s="30">
        <v>79</v>
      </c>
      <c r="B83" s="31" t="s">
        <v>134</v>
      </c>
      <c r="C83" s="30"/>
      <c r="D83" s="30" t="s">
        <v>12</v>
      </c>
      <c r="E83" s="32">
        <v>3</v>
      </c>
      <c r="F83" s="32">
        <v>6</v>
      </c>
      <c r="G83" s="32"/>
      <c r="H83" s="32">
        <v>6</v>
      </c>
      <c r="I83" s="32"/>
      <c r="J83" s="32">
        <v>6</v>
      </c>
      <c r="K83" s="30" t="s">
        <v>257</v>
      </c>
      <c r="L83" s="39">
        <v>4.86</v>
      </c>
      <c r="M83" s="40" t="s">
        <v>195</v>
      </c>
      <c r="N83" s="41"/>
      <c r="O83" s="19"/>
      <c r="P83" s="19"/>
      <c r="Q83" s="19"/>
    </row>
    <row r="84" s="9" customFormat="1" ht="21.95" customHeight="1" spans="1:17">
      <c r="A84" s="30">
        <v>80</v>
      </c>
      <c r="B84" s="31" t="s">
        <v>25</v>
      </c>
      <c r="C84" s="30"/>
      <c r="D84" s="30" t="s">
        <v>12</v>
      </c>
      <c r="E84" s="32">
        <v>6</v>
      </c>
      <c r="F84" s="32">
        <v>7.98</v>
      </c>
      <c r="G84" s="32"/>
      <c r="H84" s="32">
        <v>6.5</v>
      </c>
      <c r="I84" s="32">
        <v>9.8</v>
      </c>
      <c r="J84" s="32">
        <v>6.5</v>
      </c>
      <c r="K84" s="30" t="s">
        <v>262</v>
      </c>
      <c r="L84" s="39">
        <v>5.27</v>
      </c>
      <c r="M84" s="40" t="s">
        <v>221</v>
      </c>
      <c r="N84" s="41"/>
      <c r="O84" s="19"/>
      <c r="P84" s="19"/>
      <c r="Q84" s="19"/>
    </row>
    <row r="85" s="9" customFormat="1" ht="21.95" customHeight="1" spans="1:17">
      <c r="A85" s="30">
        <v>81</v>
      </c>
      <c r="B85" s="31" t="s">
        <v>123</v>
      </c>
      <c r="C85" s="30"/>
      <c r="D85" s="30" t="s">
        <v>12</v>
      </c>
      <c r="E85" s="32">
        <v>4</v>
      </c>
      <c r="F85" s="32">
        <v>5.98</v>
      </c>
      <c r="G85" s="32"/>
      <c r="H85" s="32">
        <v>5.98</v>
      </c>
      <c r="I85" s="32">
        <v>7.99</v>
      </c>
      <c r="J85" s="32">
        <v>5.98</v>
      </c>
      <c r="K85" s="30" t="s">
        <v>262</v>
      </c>
      <c r="L85" s="39">
        <v>4.84</v>
      </c>
      <c r="M85" s="40" t="s">
        <v>221</v>
      </c>
      <c r="N85" s="41"/>
      <c r="O85" s="19"/>
      <c r="P85" s="19"/>
      <c r="Q85" s="19"/>
    </row>
    <row r="86" s="9" customFormat="1" ht="21.95" customHeight="1" spans="1:17">
      <c r="A86" s="30">
        <v>82</v>
      </c>
      <c r="B86" s="31" t="s">
        <v>222</v>
      </c>
      <c r="C86" s="30"/>
      <c r="D86" s="30" t="s">
        <v>12</v>
      </c>
      <c r="E86" s="32">
        <v>8</v>
      </c>
      <c r="F86" s="32">
        <v>9</v>
      </c>
      <c r="G86" s="32"/>
      <c r="H86" s="32">
        <v>8.5</v>
      </c>
      <c r="I86" s="32"/>
      <c r="J86" s="32">
        <v>8.5</v>
      </c>
      <c r="K86" s="30" t="s">
        <v>257</v>
      </c>
      <c r="L86" s="39">
        <v>6.89</v>
      </c>
      <c r="M86" s="40" t="s">
        <v>221</v>
      </c>
      <c r="N86" s="41"/>
      <c r="O86" s="19"/>
      <c r="P86" s="19"/>
      <c r="Q86" s="19"/>
    </row>
    <row r="87" s="9" customFormat="1" ht="21.95" customHeight="1" spans="1:17">
      <c r="A87" s="30">
        <v>83</v>
      </c>
      <c r="B87" s="31" t="s">
        <v>82</v>
      </c>
      <c r="C87" s="30"/>
      <c r="D87" s="30" t="s">
        <v>12</v>
      </c>
      <c r="E87" s="32">
        <v>4</v>
      </c>
      <c r="F87" s="32">
        <v>4.5</v>
      </c>
      <c r="G87" s="32"/>
      <c r="H87" s="32">
        <v>4.5</v>
      </c>
      <c r="I87" s="32"/>
      <c r="J87" s="32">
        <v>4.5</v>
      </c>
      <c r="K87" s="30" t="s">
        <v>257</v>
      </c>
      <c r="L87" s="39">
        <v>3.65</v>
      </c>
      <c r="M87" s="40" t="s">
        <v>221</v>
      </c>
      <c r="N87" s="41"/>
      <c r="O87" s="19"/>
      <c r="P87" s="19"/>
      <c r="Q87" s="19"/>
    </row>
    <row r="88" s="9" customFormat="1" ht="21.95" customHeight="1" spans="1:17">
      <c r="A88" s="30">
        <v>84</v>
      </c>
      <c r="B88" s="31" t="s">
        <v>135</v>
      </c>
      <c r="C88" s="30"/>
      <c r="D88" s="30" t="s">
        <v>12</v>
      </c>
      <c r="E88" s="32">
        <v>3</v>
      </c>
      <c r="F88" s="32">
        <v>3</v>
      </c>
      <c r="G88" s="32"/>
      <c r="H88" s="32">
        <v>3</v>
      </c>
      <c r="I88" s="32"/>
      <c r="J88" s="32">
        <v>3</v>
      </c>
      <c r="K88" s="30" t="s">
        <v>257</v>
      </c>
      <c r="L88" s="39">
        <v>2.43</v>
      </c>
      <c r="M88" s="40" t="s">
        <v>221</v>
      </c>
      <c r="N88" s="41"/>
      <c r="O88" s="19"/>
      <c r="P88" s="19"/>
      <c r="Q88" s="19"/>
    </row>
    <row r="89" s="9" customFormat="1" ht="21.95" customHeight="1" spans="1:17">
      <c r="A89" s="30">
        <v>85</v>
      </c>
      <c r="B89" s="31" t="s">
        <v>78</v>
      </c>
      <c r="C89" s="31"/>
      <c r="D89" s="30" t="s">
        <v>12</v>
      </c>
      <c r="E89" s="32">
        <v>7</v>
      </c>
      <c r="F89" s="32">
        <v>15</v>
      </c>
      <c r="G89" s="32"/>
      <c r="H89" s="32">
        <v>9</v>
      </c>
      <c r="I89" s="32"/>
      <c r="J89" s="32">
        <v>9</v>
      </c>
      <c r="K89" s="30" t="s">
        <v>257</v>
      </c>
      <c r="L89" s="39">
        <v>7.29</v>
      </c>
      <c r="M89" s="40" t="s">
        <v>221</v>
      </c>
      <c r="N89" s="41"/>
      <c r="O89" s="19"/>
      <c r="P89" s="19"/>
      <c r="Q89" s="19"/>
    </row>
    <row r="90" s="9" customFormat="1" ht="21.95" customHeight="1" spans="1:17">
      <c r="A90" s="30">
        <v>86</v>
      </c>
      <c r="B90" s="31" t="s">
        <v>276</v>
      </c>
      <c r="C90" s="30" t="s">
        <v>277</v>
      </c>
      <c r="D90" s="30" t="s">
        <v>12</v>
      </c>
      <c r="E90" s="32">
        <v>12</v>
      </c>
      <c r="F90" s="32">
        <v>12</v>
      </c>
      <c r="G90" s="32"/>
      <c r="H90" s="32">
        <v>12</v>
      </c>
      <c r="I90" s="32"/>
      <c r="J90" s="32">
        <v>12</v>
      </c>
      <c r="K90" s="30" t="s">
        <v>257</v>
      </c>
      <c r="L90" s="39">
        <v>9.72</v>
      </c>
      <c r="M90" s="40" t="s">
        <v>223</v>
      </c>
      <c r="N90" s="41"/>
      <c r="O90" s="19"/>
      <c r="P90" s="19"/>
      <c r="Q90" s="19"/>
    </row>
    <row r="91" s="9" customFormat="1" ht="21.95" customHeight="1" spans="1:17">
      <c r="A91" s="30">
        <v>87</v>
      </c>
      <c r="B91" s="31" t="s">
        <v>276</v>
      </c>
      <c r="C91" s="30" t="s">
        <v>278</v>
      </c>
      <c r="D91" s="30" t="s">
        <v>12</v>
      </c>
      <c r="E91" s="32">
        <v>4.99</v>
      </c>
      <c r="F91" s="32">
        <v>4.99</v>
      </c>
      <c r="G91" s="32"/>
      <c r="H91" s="32">
        <v>4.99</v>
      </c>
      <c r="I91" s="32"/>
      <c r="J91" s="32">
        <v>4.99</v>
      </c>
      <c r="K91" s="30" t="s">
        <v>257</v>
      </c>
      <c r="L91" s="39">
        <v>4.04</v>
      </c>
      <c r="M91" s="40" t="s">
        <v>221</v>
      </c>
      <c r="N91" s="41"/>
      <c r="O91" s="19"/>
      <c r="P91" s="19"/>
      <c r="Q91" s="19"/>
    </row>
    <row r="92" s="9" customFormat="1" ht="21.95" customHeight="1" spans="1:17">
      <c r="A92" s="30">
        <v>88</v>
      </c>
      <c r="B92" s="31" t="s">
        <v>279</v>
      </c>
      <c r="C92" s="30" t="s">
        <v>280</v>
      </c>
      <c r="D92" s="30" t="s">
        <v>12</v>
      </c>
      <c r="E92" s="32">
        <v>3</v>
      </c>
      <c r="F92" s="32">
        <v>5</v>
      </c>
      <c r="G92" s="32"/>
      <c r="H92" s="32">
        <v>3.5</v>
      </c>
      <c r="I92" s="32"/>
      <c r="J92" s="32">
        <v>3.5</v>
      </c>
      <c r="K92" s="30" t="s">
        <v>257</v>
      </c>
      <c r="L92" s="39">
        <v>2.84</v>
      </c>
      <c r="M92" s="40" t="s">
        <v>221</v>
      </c>
      <c r="N92" s="41"/>
      <c r="O92" s="19"/>
      <c r="P92" s="19"/>
      <c r="Q92" s="19"/>
    </row>
    <row r="93" s="9" customFormat="1" ht="21.95" customHeight="1" spans="1:17">
      <c r="A93" s="30">
        <v>89</v>
      </c>
      <c r="B93" s="31" t="s">
        <v>89</v>
      </c>
      <c r="C93" s="30"/>
      <c r="D93" s="30" t="s">
        <v>12</v>
      </c>
      <c r="E93" s="32">
        <v>1.48</v>
      </c>
      <c r="F93" s="32">
        <v>1.68</v>
      </c>
      <c r="G93" s="32"/>
      <c r="H93" s="32">
        <v>1.7</v>
      </c>
      <c r="I93" s="32">
        <v>1.88</v>
      </c>
      <c r="J93" s="32">
        <v>1.7</v>
      </c>
      <c r="K93" s="30" t="s">
        <v>262</v>
      </c>
      <c r="L93" s="39">
        <v>1.38</v>
      </c>
      <c r="M93" s="40" t="s">
        <v>195</v>
      </c>
      <c r="N93" s="41"/>
      <c r="O93" s="19"/>
      <c r="P93" s="19"/>
      <c r="Q93" s="19"/>
    </row>
    <row r="94" s="9" customFormat="1" ht="21.95" customHeight="1" spans="1:17">
      <c r="A94" s="30">
        <v>90</v>
      </c>
      <c r="B94" s="31" t="s">
        <v>131</v>
      </c>
      <c r="C94" s="30"/>
      <c r="D94" s="30" t="s">
        <v>12</v>
      </c>
      <c r="E94" s="32">
        <v>12</v>
      </c>
      <c r="F94" s="32">
        <v>15</v>
      </c>
      <c r="G94" s="32"/>
      <c r="H94" s="32">
        <v>15</v>
      </c>
      <c r="I94" s="32"/>
      <c r="J94" s="32">
        <v>15</v>
      </c>
      <c r="K94" s="30" t="s">
        <v>257</v>
      </c>
      <c r="L94" s="39">
        <v>12.15</v>
      </c>
      <c r="M94" s="40" t="s">
        <v>201</v>
      </c>
      <c r="N94" s="41"/>
      <c r="O94" s="19"/>
      <c r="P94" s="19"/>
      <c r="Q94" s="19"/>
    </row>
    <row r="95" s="9" customFormat="1" ht="21.95" customHeight="1" spans="1:17">
      <c r="A95" s="30">
        <v>91</v>
      </c>
      <c r="B95" s="31" t="s">
        <v>281</v>
      </c>
      <c r="C95" s="30" t="s">
        <v>282</v>
      </c>
      <c r="D95" s="30" t="s">
        <v>12</v>
      </c>
      <c r="E95" s="32">
        <v>1.99</v>
      </c>
      <c r="F95" s="32">
        <v>4</v>
      </c>
      <c r="G95" s="32"/>
      <c r="H95" s="32">
        <v>3</v>
      </c>
      <c r="I95" s="32">
        <v>3.58</v>
      </c>
      <c r="J95" s="32">
        <v>3</v>
      </c>
      <c r="K95" s="30" t="s">
        <v>257</v>
      </c>
      <c r="L95" s="39">
        <v>2.43</v>
      </c>
      <c r="M95" s="40" t="s">
        <v>203</v>
      </c>
      <c r="N95" s="41"/>
      <c r="O95" s="19"/>
      <c r="P95" s="19"/>
      <c r="Q95" s="19"/>
    </row>
    <row r="96" s="9" customFormat="1" ht="21.95" customHeight="1" spans="1:17">
      <c r="A96" s="30">
        <v>92</v>
      </c>
      <c r="B96" s="31" t="s">
        <v>153</v>
      </c>
      <c r="C96" s="30"/>
      <c r="D96" s="30" t="s">
        <v>12</v>
      </c>
      <c r="E96" s="32">
        <v>3</v>
      </c>
      <c r="F96" s="32">
        <v>3.5</v>
      </c>
      <c r="G96" s="32"/>
      <c r="H96" s="32">
        <v>3</v>
      </c>
      <c r="I96" s="32"/>
      <c r="J96" s="32">
        <v>3</v>
      </c>
      <c r="K96" s="30" t="s">
        <v>257</v>
      </c>
      <c r="L96" s="39">
        <v>2.43</v>
      </c>
      <c r="M96" s="40" t="s">
        <v>203</v>
      </c>
      <c r="N96" s="41"/>
      <c r="O96" s="19"/>
      <c r="P96" s="19"/>
      <c r="Q96" s="19"/>
    </row>
    <row r="97" s="9" customFormat="1" ht="21.95" customHeight="1" spans="1:17">
      <c r="A97" s="30">
        <v>93</v>
      </c>
      <c r="B97" s="31" t="s">
        <v>227</v>
      </c>
      <c r="C97" s="30"/>
      <c r="D97" s="30" t="s">
        <v>12</v>
      </c>
      <c r="E97" s="32">
        <v>1.99</v>
      </c>
      <c r="F97" s="32">
        <v>2.5</v>
      </c>
      <c r="G97" s="32"/>
      <c r="H97" s="32">
        <v>2</v>
      </c>
      <c r="I97" s="32">
        <v>3.68</v>
      </c>
      <c r="J97" s="32">
        <v>2</v>
      </c>
      <c r="K97" s="30" t="s">
        <v>257</v>
      </c>
      <c r="L97" s="39">
        <v>1.62</v>
      </c>
      <c r="M97" s="40" t="s">
        <v>203</v>
      </c>
      <c r="N97" s="41"/>
      <c r="O97" s="19"/>
      <c r="P97" s="19"/>
      <c r="Q97" s="19"/>
    </row>
    <row r="98" s="9" customFormat="1" ht="21.95" customHeight="1" spans="1:17">
      <c r="A98" s="30">
        <v>94</v>
      </c>
      <c r="B98" s="31" t="s">
        <v>117</v>
      </c>
      <c r="C98" s="31"/>
      <c r="D98" s="31" t="s">
        <v>12</v>
      </c>
      <c r="E98" s="32">
        <v>7</v>
      </c>
      <c r="F98" s="32">
        <v>10</v>
      </c>
      <c r="G98" s="31"/>
      <c r="H98" s="32">
        <v>10</v>
      </c>
      <c r="I98" s="32"/>
      <c r="J98" s="32">
        <v>10</v>
      </c>
      <c r="K98" s="30" t="s">
        <v>257</v>
      </c>
      <c r="L98" s="39">
        <v>8.1</v>
      </c>
      <c r="M98" s="40" t="s">
        <v>203</v>
      </c>
      <c r="N98" s="41"/>
      <c r="O98" s="19"/>
      <c r="P98" s="19"/>
      <c r="Q98" s="19"/>
    </row>
    <row r="99" s="9" customFormat="1" ht="21" customHeight="1" spans="1:17">
      <c r="A99" s="30">
        <v>95</v>
      </c>
      <c r="B99" s="31" t="s">
        <v>228</v>
      </c>
      <c r="C99" s="31"/>
      <c r="D99" s="31" t="s">
        <v>12</v>
      </c>
      <c r="E99" s="32">
        <v>6</v>
      </c>
      <c r="F99" s="32">
        <v>10</v>
      </c>
      <c r="G99" s="31"/>
      <c r="H99" s="32">
        <v>8</v>
      </c>
      <c r="I99" s="32"/>
      <c r="J99" s="32">
        <v>8</v>
      </c>
      <c r="K99" s="30" t="s">
        <v>257</v>
      </c>
      <c r="L99" s="39">
        <v>6.48</v>
      </c>
      <c r="M99" s="40" t="s">
        <v>203</v>
      </c>
      <c r="N99" s="41"/>
      <c r="O99" s="19"/>
      <c r="P99" s="19"/>
      <c r="Q99" s="19"/>
    </row>
    <row r="100" s="9" customFormat="1" ht="21" customHeight="1" spans="1:17">
      <c r="A100" s="30">
        <v>96</v>
      </c>
      <c r="B100" s="31" t="s">
        <v>140</v>
      </c>
      <c r="C100" s="31"/>
      <c r="D100" s="31" t="s">
        <v>12</v>
      </c>
      <c r="E100" s="32">
        <v>4</v>
      </c>
      <c r="F100" s="32">
        <v>8</v>
      </c>
      <c r="G100" s="31"/>
      <c r="H100" s="32">
        <v>7.5</v>
      </c>
      <c r="I100" s="32"/>
      <c r="J100" s="32">
        <v>7.5</v>
      </c>
      <c r="K100" s="30" t="s">
        <v>257</v>
      </c>
      <c r="L100" s="39">
        <v>6.08</v>
      </c>
      <c r="M100" s="40" t="s">
        <v>203</v>
      </c>
      <c r="N100" s="41"/>
      <c r="O100" s="19"/>
      <c r="P100" s="19"/>
      <c r="Q100" s="19"/>
    </row>
    <row r="101" s="9" customFormat="1" ht="21" customHeight="1" spans="1:17">
      <c r="A101" s="30">
        <v>97</v>
      </c>
      <c r="B101" s="31" t="s">
        <v>92</v>
      </c>
      <c r="C101" s="31"/>
      <c r="D101" s="31" t="s">
        <v>12</v>
      </c>
      <c r="E101" s="32">
        <v>2.5</v>
      </c>
      <c r="F101" s="32">
        <v>2.98</v>
      </c>
      <c r="G101" s="32"/>
      <c r="H101" s="32">
        <v>2.5</v>
      </c>
      <c r="I101" s="32">
        <v>1.28</v>
      </c>
      <c r="J101" s="32">
        <v>1.28</v>
      </c>
      <c r="K101" s="30" t="s">
        <v>262</v>
      </c>
      <c r="L101" s="39">
        <v>1.04</v>
      </c>
      <c r="M101" s="40" t="s">
        <v>203</v>
      </c>
      <c r="N101" s="19"/>
      <c r="O101" s="19"/>
      <c r="P101" s="19"/>
      <c r="Q101" s="19"/>
    </row>
    <row r="102" s="12" customFormat="1" ht="21" customHeight="1" spans="1:17">
      <c r="A102" s="30">
        <v>98</v>
      </c>
      <c r="B102" s="31" t="s">
        <v>137</v>
      </c>
      <c r="C102" s="31"/>
      <c r="D102" s="31" t="s">
        <v>12</v>
      </c>
      <c r="E102" s="32">
        <v>5</v>
      </c>
      <c r="F102" s="32">
        <v>7</v>
      </c>
      <c r="G102" s="32"/>
      <c r="H102" s="32">
        <v>6</v>
      </c>
      <c r="I102" s="32"/>
      <c r="J102" s="32">
        <v>6</v>
      </c>
      <c r="K102" s="30" t="s">
        <v>257</v>
      </c>
      <c r="L102" s="39">
        <v>4.86</v>
      </c>
      <c r="M102" s="40" t="s">
        <v>191</v>
      </c>
      <c r="N102" s="19"/>
      <c r="O102" s="19"/>
      <c r="P102" s="19"/>
      <c r="Q102" s="19"/>
    </row>
    <row r="103" s="12" customFormat="1" ht="21" customHeight="1" spans="1:17">
      <c r="A103" s="30">
        <v>99</v>
      </c>
      <c r="B103" s="31" t="s">
        <v>142</v>
      </c>
      <c r="C103" s="31"/>
      <c r="D103" s="31" t="s">
        <v>12</v>
      </c>
      <c r="E103" s="32">
        <v>8</v>
      </c>
      <c r="F103" s="32">
        <v>9</v>
      </c>
      <c r="G103" s="32"/>
      <c r="H103" s="32"/>
      <c r="I103" s="32"/>
      <c r="J103" s="32">
        <v>9</v>
      </c>
      <c r="K103" s="30" t="s">
        <v>257</v>
      </c>
      <c r="L103" s="39">
        <v>7.29</v>
      </c>
      <c r="M103" s="40" t="s">
        <v>191</v>
      </c>
      <c r="N103" s="19"/>
      <c r="O103" s="19"/>
      <c r="P103" s="19"/>
      <c r="Q103" s="19"/>
    </row>
    <row r="104" s="12" customFormat="1" ht="21" customHeight="1" spans="1:17">
      <c r="A104" s="30">
        <v>100</v>
      </c>
      <c r="B104" s="31" t="s">
        <v>229</v>
      </c>
      <c r="C104" s="31"/>
      <c r="D104" s="31" t="s">
        <v>12</v>
      </c>
      <c r="E104" s="32">
        <v>2</v>
      </c>
      <c r="F104" s="32">
        <v>2</v>
      </c>
      <c r="G104" s="32"/>
      <c r="H104" s="32">
        <v>2</v>
      </c>
      <c r="I104" s="32"/>
      <c r="J104" s="32">
        <v>2</v>
      </c>
      <c r="K104" s="30" t="s">
        <v>257</v>
      </c>
      <c r="L104" s="39">
        <v>1.62</v>
      </c>
      <c r="M104" s="40" t="s">
        <v>203</v>
      </c>
      <c r="N104" s="19"/>
      <c r="O104" s="19"/>
      <c r="P104" s="19"/>
      <c r="Q104" s="19"/>
    </row>
    <row r="105" s="12" customFormat="1" ht="21" customHeight="1" spans="1:17">
      <c r="A105" s="30">
        <v>101</v>
      </c>
      <c r="B105" s="31" t="s">
        <v>230</v>
      </c>
      <c r="C105" s="31"/>
      <c r="D105" s="31" t="s">
        <v>12</v>
      </c>
      <c r="E105" s="32">
        <v>7</v>
      </c>
      <c r="F105" s="32">
        <v>7</v>
      </c>
      <c r="G105" s="32"/>
      <c r="H105" s="32">
        <v>7</v>
      </c>
      <c r="I105" s="32"/>
      <c r="J105" s="32">
        <v>7</v>
      </c>
      <c r="K105" s="30" t="s">
        <v>257</v>
      </c>
      <c r="L105" s="39">
        <v>5.67</v>
      </c>
      <c r="M105" s="40" t="s">
        <v>212</v>
      </c>
      <c r="N105" s="19"/>
      <c r="O105" s="19"/>
      <c r="P105" s="19"/>
      <c r="Q105" s="19"/>
    </row>
    <row r="106" s="12" customFormat="1" ht="21" customHeight="1" spans="1:17">
      <c r="A106" s="30">
        <v>102</v>
      </c>
      <c r="B106" s="31" t="s">
        <v>99</v>
      </c>
      <c r="C106" s="31"/>
      <c r="D106" s="31" t="s">
        <v>12</v>
      </c>
      <c r="E106" s="32">
        <v>5</v>
      </c>
      <c r="F106" s="32">
        <v>8</v>
      </c>
      <c r="G106" s="32"/>
      <c r="H106" s="32">
        <v>7</v>
      </c>
      <c r="I106" s="32"/>
      <c r="J106" s="32">
        <v>7</v>
      </c>
      <c r="K106" s="30" t="s">
        <v>257</v>
      </c>
      <c r="L106" s="39">
        <v>5.67</v>
      </c>
      <c r="M106" s="40" t="s">
        <v>223</v>
      </c>
      <c r="N106" s="19"/>
      <c r="O106" s="19"/>
      <c r="P106" s="19"/>
      <c r="Q106" s="19"/>
    </row>
    <row r="107" s="12" customFormat="1" ht="21" customHeight="1" spans="1:17">
      <c r="A107" s="30">
        <v>103</v>
      </c>
      <c r="B107" s="31" t="s">
        <v>121</v>
      </c>
      <c r="C107" s="31"/>
      <c r="D107" s="31" t="s">
        <v>12</v>
      </c>
      <c r="E107" s="32">
        <v>2.5</v>
      </c>
      <c r="F107" s="32">
        <v>3.5</v>
      </c>
      <c r="G107" s="32"/>
      <c r="H107" s="32">
        <v>2</v>
      </c>
      <c r="I107" s="32"/>
      <c r="J107" s="32">
        <v>2</v>
      </c>
      <c r="K107" s="30" t="s">
        <v>257</v>
      </c>
      <c r="L107" s="39">
        <v>1.62</v>
      </c>
      <c r="M107" s="40" t="s">
        <v>223</v>
      </c>
      <c r="N107" s="19"/>
      <c r="O107" s="19"/>
      <c r="P107" s="19"/>
      <c r="Q107" s="19"/>
    </row>
    <row r="108" s="12" customFormat="1" ht="21" customHeight="1" spans="1:17">
      <c r="A108" s="30">
        <v>104</v>
      </c>
      <c r="B108" s="31" t="s">
        <v>283</v>
      </c>
      <c r="C108" s="31" t="s">
        <v>284</v>
      </c>
      <c r="D108" s="31" t="s">
        <v>12</v>
      </c>
      <c r="E108" s="32">
        <v>5</v>
      </c>
      <c r="F108" s="32">
        <v>7</v>
      </c>
      <c r="G108" s="32">
        <v>4.5</v>
      </c>
      <c r="H108" s="32"/>
      <c r="I108" s="32">
        <v>4.5</v>
      </c>
      <c r="J108" s="32" t="s">
        <v>285</v>
      </c>
      <c r="K108" s="30" t="s">
        <v>257</v>
      </c>
      <c r="L108" s="39">
        <v>3.65</v>
      </c>
      <c r="M108" s="40" t="s">
        <v>159</v>
      </c>
      <c r="N108" s="19"/>
      <c r="O108" s="19"/>
      <c r="P108" s="19"/>
      <c r="Q108" s="19"/>
    </row>
    <row r="109" s="12" customFormat="1" ht="21" customHeight="1" spans="1:17">
      <c r="A109" s="42">
        <v>104</v>
      </c>
      <c r="B109" s="43" t="s">
        <v>283</v>
      </c>
      <c r="C109" s="43" t="s">
        <v>286</v>
      </c>
      <c r="D109" s="43" t="s">
        <v>12</v>
      </c>
      <c r="E109" s="44">
        <v>6.5</v>
      </c>
      <c r="F109" s="44">
        <v>7</v>
      </c>
      <c r="G109" s="44">
        <v>7.5</v>
      </c>
      <c r="H109" s="44">
        <v>5.99</v>
      </c>
      <c r="I109" s="44">
        <v>5.99</v>
      </c>
      <c r="J109" s="44"/>
      <c r="K109" s="42" t="s">
        <v>257</v>
      </c>
      <c r="L109" s="48">
        <v>4.85</v>
      </c>
      <c r="M109" s="40" t="s">
        <v>159</v>
      </c>
      <c r="N109" s="19"/>
      <c r="O109" s="19"/>
      <c r="P109" s="19"/>
      <c r="Q109" s="19"/>
    </row>
    <row r="110" s="12" customFormat="1" ht="21" customHeight="1" spans="1:17">
      <c r="A110" s="42">
        <v>105</v>
      </c>
      <c r="B110" s="43" t="s">
        <v>287</v>
      </c>
      <c r="C110" s="43" t="s">
        <v>288</v>
      </c>
      <c r="D110" s="43" t="s">
        <v>12</v>
      </c>
      <c r="E110" s="44">
        <v>3</v>
      </c>
      <c r="F110" s="44">
        <v>4</v>
      </c>
      <c r="G110" s="44">
        <v>3</v>
      </c>
      <c r="H110" s="44">
        <v>3.99</v>
      </c>
      <c r="I110" s="44">
        <v>3</v>
      </c>
      <c r="J110" s="44" t="s">
        <v>289</v>
      </c>
      <c r="K110" s="42" t="s">
        <v>257</v>
      </c>
      <c r="L110" s="48">
        <v>2.43</v>
      </c>
      <c r="M110" s="40" t="s">
        <v>159</v>
      </c>
      <c r="N110" s="19"/>
      <c r="O110" s="19"/>
      <c r="P110" s="19"/>
      <c r="Q110" s="19"/>
    </row>
    <row r="111" s="12" customFormat="1" ht="21" customHeight="1" spans="1:17">
      <c r="A111" s="42">
        <v>106</v>
      </c>
      <c r="B111" s="43" t="s">
        <v>290</v>
      </c>
      <c r="C111" s="43" t="s">
        <v>291</v>
      </c>
      <c r="D111" s="43" t="s">
        <v>12</v>
      </c>
      <c r="E111" s="44">
        <v>4.5</v>
      </c>
      <c r="F111" s="44">
        <v>5.5</v>
      </c>
      <c r="G111" s="44">
        <v>5</v>
      </c>
      <c r="H111" s="44">
        <v>4.58</v>
      </c>
      <c r="I111" s="44">
        <v>4.58</v>
      </c>
      <c r="J111" s="44"/>
      <c r="K111" s="42" t="s">
        <v>257</v>
      </c>
      <c r="L111" s="48">
        <v>3.71</v>
      </c>
      <c r="M111" s="40" t="s">
        <v>159</v>
      </c>
      <c r="N111" s="19"/>
      <c r="O111" s="19"/>
      <c r="P111" s="19"/>
      <c r="Q111" s="19"/>
    </row>
    <row r="112" s="13" customFormat="1" ht="21" customHeight="1" spans="1:17">
      <c r="A112" s="42">
        <v>107</v>
      </c>
      <c r="B112" s="43" t="s">
        <v>290</v>
      </c>
      <c r="C112" s="43" t="s">
        <v>292</v>
      </c>
      <c r="D112" s="43" t="s">
        <v>12</v>
      </c>
      <c r="E112" s="44">
        <v>4.98</v>
      </c>
      <c r="F112" s="44">
        <v>6</v>
      </c>
      <c r="G112" s="44">
        <v>4.5</v>
      </c>
      <c r="H112" s="44">
        <v>5.58</v>
      </c>
      <c r="I112" s="44">
        <v>4.5</v>
      </c>
      <c r="J112" s="44"/>
      <c r="K112" s="42" t="s">
        <v>257</v>
      </c>
      <c r="L112" s="48">
        <v>3.65</v>
      </c>
      <c r="M112" s="40" t="s">
        <v>159</v>
      </c>
      <c r="N112" s="19"/>
      <c r="O112" s="19"/>
      <c r="P112" s="19"/>
      <c r="Q112" s="19"/>
    </row>
    <row r="113" s="13" customFormat="1" ht="21" customHeight="1" spans="1:17">
      <c r="A113" s="42">
        <v>108</v>
      </c>
      <c r="B113" s="43" t="s">
        <v>129</v>
      </c>
      <c r="C113" s="43" t="s">
        <v>293</v>
      </c>
      <c r="D113" s="43" t="s">
        <v>130</v>
      </c>
      <c r="E113" s="44">
        <v>1.5</v>
      </c>
      <c r="F113" s="44">
        <v>4.5</v>
      </c>
      <c r="G113" s="44"/>
      <c r="H113" s="44"/>
      <c r="I113" s="44">
        <v>4.5</v>
      </c>
      <c r="J113" s="44"/>
      <c r="K113" s="42" t="s">
        <v>257</v>
      </c>
      <c r="L113" s="48">
        <v>3.65</v>
      </c>
      <c r="M113" s="40" t="s">
        <v>159</v>
      </c>
      <c r="N113" s="19"/>
      <c r="O113" s="19"/>
      <c r="P113" s="19"/>
      <c r="Q113" s="19"/>
    </row>
    <row r="114" s="13" customFormat="1" ht="21" customHeight="1" spans="1:17">
      <c r="A114" s="42">
        <v>109</v>
      </c>
      <c r="B114" s="43" t="s">
        <v>52</v>
      </c>
      <c r="C114" s="43" t="s">
        <v>294</v>
      </c>
      <c r="D114" s="43" t="s">
        <v>12</v>
      </c>
      <c r="E114" s="44">
        <v>4</v>
      </c>
      <c r="F114" s="44">
        <v>4.98</v>
      </c>
      <c r="G114" s="44">
        <v>5</v>
      </c>
      <c r="H114" s="44"/>
      <c r="I114" s="44">
        <v>5</v>
      </c>
      <c r="J114" s="44"/>
      <c r="K114" s="42" t="s">
        <v>257</v>
      </c>
      <c r="L114" s="48">
        <v>4.05</v>
      </c>
      <c r="M114" s="40" t="s">
        <v>159</v>
      </c>
      <c r="N114" s="19"/>
      <c r="O114" s="19"/>
      <c r="P114" s="19"/>
      <c r="Q114" s="19"/>
    </row>
    <row r="115" s="13" customFormat="1" ht="21" customHeight="1" spans="1:17">
      <c r="A115" s="42"/>
      <c r="B115" s="43" t="s">
        <v>104</v>
      </c>
      <c r="C115" s="43" t="s">
        <v>295</v>
      </c>
      <c r="D115" s="43" t="s">
        <v>12</v>
      </c>
      <c r="E115" s="44">
        <v>3.5</v>
      </c>
      <c r="F115" s="44">
        <v>4.5</v>
      </c>
      <c r="G115" s="44">
        <v>5</v>
      </c>
      <c r="H115" s="44">
        <v>4.98</v>
      </c>
      <c r="I115" s="44">
        <v>4.98</v>
      </c>
      <c r="J115" s="44"/>
      <c r="K115" s="42" t="s">
        <v>262</v>
      </c>
      <c r="L115" s="48">
        <v>4.03</v>
      </c>
      <c r="M115" s="40" t="s">
        <v>159</v>
      </c>
      <c r="N115" s="19"/>
      <c r="O115" s="19"/>
      <c r="P115" s="19"/>
      <c r="Q115" s="19"/>
    </row>
    <row r="116" s="13" customFormat="1" ht="21" customHeight="1" spans="1:17">
      <c r="A116" s="42"/>
      <c r="B116" s="43" t="s">
        <v>296</v>
      </c>
      <c r="C116" s="43"/>
      <c r="D116" s="43" t="s">
        <v>12</v>
      </c>
      <c r="E116" s="44">
        <v>10</v>
      </c>
      <c r="F116" s="44">
        <v>10</v>
      </c>
      <c r="G116" s="44">
        <v>9</v>
      </c>
      <c r="H116" s="44">
        <v>8.58</v>
      </c>
      <c r="I116" s="44">
        <v>8.58</v>
      </c>
      <c r="J116" s="44" t="s">
        <v>297</v>
      </c>
      <c r="K116" s="42" t="s">
        <v>257</v>
      </c>
      <c r="L116" s="48">
        <v>6.95</v>
      </c>
      <c r="M116" s="40" t="s">
        <v>159</v>
      </c>
      <c r="N116" s="19"/>
      <c r="O116" s="19"/>
      <c r="P116" s="19"/>
      <c r="Q116" s="19"/>
    </row>
    <row r="117" s="13" customFormat="1" ht="21" customHeight="1" spans="1:17">
      <c r="A117" s="42"/>
      <c r="B117" s="43" t="s">
        <v>298</v>
      </c>
      <c r="C117" s="43"/>
      <c r="D117" s="43" t="s">
        <v>12</v>
      </c>
      <c r="E117" s="44"/>
      <c r="F117" s="44"/>
      <c r="G117" s="44">
        <v>8</v>
      </c>
      <c r="H117" s="44"/>
      <c r="I117" s="44">
        <v>8</v>
      </c>
      <c r="J117" s="44"/>
      <c r="K117" s="42" t="s">
        <v>257</v>
      </c>
      <c r="L117" s="48">
        <v>6.48</v>
      </c>
      <c r="M117" s="40" t="s">
        <v>159</v>
      </c>
      <c r="N117" s="19"/>
      <c r="O117" s="19"/>
      <c r="P117" s="19"/>
      <c r="Q117" s="19"/>
    </row>
    <row r="118" s="14" customFormat="1" ht="20.25" customHeight="1" spans="1:13">
      <c r="A118" s="45"/>
      <c r="B118" s="46" t="s">
        <v>80</v>
      </c>
      <c r="C118" s="45"/>
      <c r="D118" s="45" t="s">
        <v>12</v>
      </c>
      <c r="E118" s="47">
        <v>4</v>
      </c>
      <c r="F118" s="47">
        <v>4</v>
      </c>
      <c r="G118" s="47"/>
      <c r="H118" s="47">
        <v>4.58</v>
      </c>
      <c r="I118" s="47">
        <v>4.58</v>
      </c>
      <c r="J118" s="46"/>
      <c r="K118" s="45" t="s">
        <v>257</v>
      </c>
      <c r="L118" s="48">
        <v>3.71</v>
      </c>
      <c r="M118" s="40" t="s">
        <v>159</v>
      </c>
    </row>
    <row r="119" s="14" customFormat="1" ht="20.25" customHeight="1" spans="1:13">
      <c r="A119" s="45"/>
      <c r="B119" s="46" t="s">
        <v>299</v>
      </c>
      <c r="C119" s="45"/>
      <c r="D119" s="45" t="s">
        <v>12</v>
      </c>
      <c r="E119" s="47">
        <v>3.5</v>
      </c>
      <c r="F119" s="47">
        <v>3.5</v>
      </c>
      <c r="G119" s="47">
        <v>3</v>
      </c>
      <c r="H119" s="47">
        <v>3.98</v>
      </c>
      <c r="I119" s="47">
        <v>3</v>
      </c>
      <c r="J119" s="46"/>
      <c r="K119" s="45" t="s">
        <v>257</v>
      </c>
      <c r="L119" s="48">
        <v>2.43</v>
      </c>
      <c r="M119" s="40" t="s">
        <v>159</v>
      </c>
    </row>
    <row r="120" s="14" customFormat="1" ht="20.25" customHeight="1" spans="1:13">
      <c r="A120" s="45"/>
      <c r="B120" s="46" t="s">
        <v>300</v>
      </c>
      <c r="C120" s="45"/>
      <c r="D120" s="45" t="s">
        <v>12</v>
      </c>
      <c r="E120" s="47">
        <v>4.5</v>
      </c>
      <c r="F120" s="47">
        <v>4.5</v>
      </c>
      <c r="G120" s="47">
        <v>3.5</v>
      </c>
      <c r="H120" s="47">
        <v>3.58</v>
      </c>
      <c r="I120" s="47">
        <v>3.5</v>
      </c>
      <c r="J120" s="46"/>
      <c r="K120" s="45" t="s">
        <v>257</v>
      </c>
      <c r="L120" s="48">
        <v>2.84</v>
      </c>
      <c r="M120" s="40" t="s">
        <v>159</v>
      </c>
    </row>
    <row r="121" s="14" customFormat="1" ht="20.25" customHeight="1" spans="1:13">
      <c r="A121" s="45"/>
      <c r="B121" s="46" t="s">
        <v>301</v>
      </c>
      <c r="C121" s="45"/>
      <c r="D121" s="45" t="s">
        <v>12</v>
      </c>
      <c r="E121" s="47">
        <v>3.58</v>
      </c>
      <c r="F121" s="47">
        <v>3.58</v>
      </c>
      <c r="G121" s="47">
        <v>2.5</v>
      </c>
      <c r="H121" s="47"/>
      <c r="I121" s="47">
        <v>2.5</v>
      </c>
      <c r="J121" s="45" t="s">
        <v>297</v>
      </c>
      <c r="K121" s="45" t="s">
        <v>257</v>
      </c>
      <c r="L121" s="48">
        <v>2.03</v>
      </c>
      <c r="M121" s="40" t="s">
        <v>159</v>
      </c>
    </row>
    <row r="122" s="14" customFormat="1" ht="20.25" customHeight="1" spans="1:13">
      <c r="A122" s="45"/>
      <c r="B122" s="46" t="s">
        <v>302</v>
      </c>
      <c r="C122" s="45"/>
      <c r="D122" s="45" t="s">
        <v>12</v>
      </c>
      <c r="E122" s="47">
        <v>6</v>
      </c>
      <c r="F122" s="47">
        <v>6</v>
      </c>
      <c r="G122" s="47">
        <v>4.5</v>
      </c>
      <c r="H122" s="47">
        <v>5.99</v>
      </c>
      <c r="I122" s="47">
        <v>4.5</v>
      </c>
      <c r="J122" s="49"/>
      <c r="K122" s="45" t="s">
        <v>257</v>
      </c>
      <c r="L122" s="48">
        <v>3.83</v>
      </c>
      <c r="M122" s="40" t="s">
        <v>159</v>
      </c>
    </row>
    <row r="123" s="14" customFormat="1" ht="20.25" customHeight="1" spans="1:13">
      <c r="A123" s="45"/>
      <c r="B123" s="46" t="s">
        <v>303</v>
      </c>
      <c r="C123" s="45"/>
      <c r="D123" s="45" t="s">
        <v>12</v>
      </c>
      <c r="E123" s="47">
        <v>7</v>
      </c>
      <c r="F123" s="47">
        <v>7</v>
      </c>
      <c r="G123" s="47">
        <v>7</v>
      </c>
      <c r="H123" s="47">
        <v>9.8</v>
      </c>
      <c r="I123" s="47">
        <v>7</v>
      </c>
      <c r="J123" s="49"/>
      <c r="K123" s="45" t="s">
        <v>257</v>
      </c>
      <c r="L123" s="48">
        <v>5.67</v>
      </c>
      <c r="M123" s="40" t="s">
        <v>159</v>
      </c>
    </row>
    <row r="124" s="14" customFormat="1" ht="20.25" customHeight="1" spans="1:13">
      <c r="A124" s="45"/>
      <c r="B124" s="46" t="s">
        <v>304</v>
      </c>
      <c r="C124" s="47" t="s">
        <v>305</v>
      </c>
      <c r="D124" s="45" t="s">
        <v>12</v>
      </c>
      <c r="E124" s="47">
        <v>2.5</v>
      </c>
      <c r="F124" s="47">
        <v>2.5</v>
      </c>
      <c r="G124" s="47">
        <v>1.83</v>
      </c>
      <c r="H124" s="47"/>
      <c r="I124" s="47">
        <v>1.83</v>
      </c>
      <c r="J124" s="45"/>
      <c r="K124" s="45" t="s">
        <v>257</v>
      </c>
      <c r="L124" s="48">
        <v>1.48</v>
      </c>
      <c r="M124" s="40" t="s">
        <v>159</v>
      </c>
    </row>
    <row r="125" s="14" customFormat="1" ht="20.25" customHeight="1" spans="1:13">
      <c r="A125" s="45"/>
      <c r="B125" s="46" t="s">
        <v>306</v>
      </c>
      <c r="C125" s="45"/>
      <c r="D125" s="45" t="s">
        <v>12</v>
      </c>
      <c r="E125" s="47"/>
      <c r="F125" s="47"/>
      <c r="G125" s="47">
        <v>10</v>
      </c>
      <c r="H125" s="47">
        <v>10.8</v>
      </c>
      <c r="I125" s="47">
        <v>10</v>
      </c>
      <c r="J125" s="45"/>
      <c r="K125" s="45" t="s">
        <v>257</v>
      </c>
      <c r="L125" s="48">
        <v>8.1</v>
      </c>
      <c r="M125" s="40" t="s">
        <v>159</v>
      </c>
    </row>
    <row r="126" s="15" customFormat="1" ht="20.25" customHeight="1" spans="1:13">
      <c r="A126" s="45"/>
      <c r="B126" s="45" t="s">
        <v>307</v>
      </c>
      <c r="C126" s="45"/>
      <c r="D126" s="45" t="s">
        <v>12</v>
      </c>
      <c r="E126" s="47"/>
      <c r="F126" s="47"/>
      <c r="G126" s="47">
        <v>15</v>
      </c>
      <c r="H126" s="47"/>
      <c r="I126" s="47">
        <v>15</v>
      </c>
      <c r="J126" s="45"/>
      <c r="K126" s="45" t="s">
        <v>257</v>
      </c>
      <c r="L126" s="48">
        <v>12.15</v>
      </c>
      <c r="M126" s="40" t="s">
        <v>159</v>
      </c>
    </row>
    <row r="127" s="15" customFormat="1" ht="26" customHeight="1" spans="1:13">
      <c r="A127" s="45"/>
      <c r="B127" s="45" t="s">
        <v>308</v>
      </c>
      <c r="C127" s="45"/>
      <c r="D127" s="45" t="s">
        <v>12</v>
      </c>
      <c r="E127" s="47"/>
      <c r="F127" s="47"/>
      <c r="G127" s="47">
        <v>5</v>
      </c>
      <c r="H127" s="47"/>
      <c r="I127" s="47">
        <v>5</v>
      </c>
      <c r="J127" s="46"/>
      <c r="K127" s="45" t="s">
        <v>257</v>
      </c>
      <c r="L127" s="48">
        <v>4.05</v>
      </c>
      <c r="M127" s="40" t="s">
        <v>159</v>
      </c>
    </row>
    <row r="128" s="15" customFormat="1" ht="20.25" customHeight="1" spans="1:13">
      <c r="A128" s="45"/>
      <c r="B128" s="45" t="s">
        <v>309</v>
      </c>
      <c r="C128" s="45" t="s">
        <v>310</v>
      </c>
      <c r="D128" s="45" t="s">
        <v>12</v>
      </c>
      <c r="E128" s="47"/>
      <c r="F128" s="47"/>
      <c r="G128" s="47">
        <v>4.5</v>
      </c>
      <c r="H128" s="47"/>
      <c r="I128" s="47">
        <v>4.5</v>
      </c>
      <c r="J128" s="45"/>
      <c r="K128" s="45" t="s">
        <v>257</v>
      </c>
      <c r="L128" s="48">
        <v>3.65</v>
      </c>
      <c r="M128" s="40" t="s">
        <v>159</v>
      </c>
    </row>
    <row r="129" s="15" customFormat="1" ht="20.25" customHeight="1" spans="1:13">
      <c r="A129" s="45"/>
      <c r="B129" s="45"/>
      <c r="C129" s="45"/>
      <c r="D129" s="45"/>
      <c r="E129" s="47"/>
      <c r="F129" s="47"/>
      <c r="G129" s="47"/>
      <c r="H129" s="47"/>
      <c r="I129" s="47"/>
      <c r="J129" s="45"/>
      <c r="K129" s="45"/>
      <c r="L129" s="48"/>
      <c r="M129" s="40"/>
    </row>
    <row r="130" s="15" customFormat="1" ht="20.25" customHeight="1" spans="1:13">
      <c r="A130" s="45"/>
      <c r="B130" s="47"/>
      <c r="C130" s="50"/>
      <c r="D130" s="45"/>
      <c r="E130" s="47"/>
      <c r="F130" s="47"/>
      <c r="G130" s="47"/>
      <c r="H130" s="47"/>
      <c r="I130" s="47"/>
      <c r="J130" s="45"/>
      <c r="K130" s="45"/>
      <c r="L130" s="48"/>
      <c r="M130" s="40"/>
    </row>
    <row r="131" s="15" customFormat="1" ht="21.75" customHeight="1" spans="1:13">
      <c r="A131" s="45"/>
      <c r="B131" s="45"/>
      <c r="C131" s="45"/>
      <c r="D131" s="45"/>
      <c r="E131" s="45"/>
      <c r="F131" s="45"/>
      <c r="G131" s="47"/>
      <c r="H131" s="47"/>
      <c r="I131" s="47"/>
      <c r="J131" s="45"/>
      <c r="K131" s="45"/>
      <c r="L131" s="48"/>
      <c r="M131" s="40"/>
    </row>
    <row r="132" s="15" customFormat="1" ht="21.75" customHeight="1" spans="1:13">
      <c r="A132" s="45"/>
      <c r="B132" s="45"/>
      <c r="C132" s="45"/>
      <c r="D132" s="45"/>
      <c r="E132" s="47"/>
      <c r="F132" s="47"/>
      <c r="G132" s="47"/>
      <c r="H132" s="47"/>
      <c r="I132" s="47"/>
      <c r="J132" s="47"/>
      <c r="K132" s="45"/>
      <c r="L132" s="48"/>
      <c r="M132" s="40"/>
    </row>
    <row r="133" s="15" customFormat="1" ht="21.75" customHeight="1" spans="1:13">
      <c r="A133" s="45"/>
      <c r="B133" s="45"/>
      <c r="C133" s="45"/>
      <c r="D133" s="45"/>
      <c r="E133" s="47"/>
      <c r="F133" s="47"/>
      <c r="G133" s="47"/>
      <c r="H133" s="47"/>
      <c r="I133" s="47"/>
      <c r="J133" s="47"/>
      <c r="K133" s="45"/>
      <c r="L133" s="48"/>
      <c r="M133" s="40"/>
    </row>
    <row r="134" s="15" customFormat="1" ht="21.75" customHeight="1" spans="1:13">
      <c r="A134" s="45"/>
      <c r="B134" s="45"/>
      <c r="C134" s="45"/>
      <c r="D134" s="45"/>
      <c r="E134" s="47"/>
      <c r="F134" s="47"/>
      <c r="G134" s="47"/>
      <c r="H134" s="47"/>
      <c r="I134" s="47"/>
      <c r="J134" s="47"/>
      <c r="K134" s="45"/>
      <c r="L134" s="47"/>
      <c r="M134" s="51"/>
    </row>
    <row r="135" s="15" customFormat="1" ht="21.75" customHeight="1" spans="1:13">
      <c r="A135" s="45"/>
      <c r="B135" s="45"/>
      <c r="C135" s="45"/>
      <c r="D135" s="45"/>
      <c r="E135" s="47"/>
      <c r="F135" s="47"/>
      <c r="G135" s="47"/>
      <c r="H135" s="47"/>
      <c r="I135" s="47"/>
      <c r="J135" s="47"/>
      <c r="K135" s="45"/>
      <c r="L135" s="47"/>
      <c r="M135" s="51"/>
    </row>
    <row r="136" s="15" customFormat="1" ht="21.75" customHeight="1" spans="1:13">
      <c r="A136" s="45"/>
      <c r="B136" s="45"/>
      <c r="C136" s="45"/>
      <c r="D136" s="45"/>
      <c r="E136" s="47"/>
      <c r="F136" s="47"/>
      <c r="G136" s="47"/>
      <c r="H136" s="47"/>
      <c r="I136" s="47"/>
      <c r="J136" s="47"/>
      <c r="K136" s="45"/>
      <c r="L136" s="47"/>
      <c r="M136" s="51"/>
    </row>
    <row r="137" s="15" customFormat="1" ht="21.75" customHeight="1" spans="1:13">
      <c r="A137" s="45"/>
      <c r="B137" s="45"/>
      <c r="C137" s="45"/>
      <c r="D137" s="45"/>
      <c r="E137" s="47"/>
      <c r="F137" s="47"/>
      <c r="G137" s="47"/>
      <c r="H137" s="47"/>
      <c r="I137" s="47"/>
      <c r="J137" s="47"/>
      <c r="K137" s="45"/>
      <c r="L137" s="47"/>
      <c r="M137" s="51"/>
    </row>
    <row r="138" s="15" customFormat="1" ht="21.75" customHeight="1" spans="1:13">
      <c r="A138" s="45"/>
      <c r="B138" s="45"/>
      <c r="C138" s="45"/>
      <c r="D138" s="45"/>
      <c r="E138" s="47"/>
      <c r="F138" s="47"/>
      <c r="G138" s="47"/>
      <c r="H138" s="47"/>
      <c r="I138" s="47"/>
      <c r="J138" s="47"/>
      <c r="K138" s="45"/>
      <c r="L138" s="47"/>
      <c r="M138" s="51"/>
    </row>
    <row r="139" s="15" customFormat="1" ht="21.75" customHeight="1" spans="1:13">
      <c r="A139" s="45"/>
      <c r="B139" s="45"/>
      <c r="C139" s="45"/>
      <c r="D139" s="45"/>
      <c r="E139" s="47"/>
      <c r="F139" s="47"/>
      <c r="G139" s="47"/>
      <c r="H139" s="47"/>
      <c r="I139" s="47"/>
      <c r="J139" s="47"/>
      <c r="K139" s="45"/>
      <c r="L139" s="47"/>
      <c r="M139" s="51"/>
    </row>
    <row r="140" s="15" customFormat="1" ht="21.75" customHeight="1" spans="1:13">
      <c r="A140" s="45"/>
      <c r="B140" s="45"/>
      <c r="C140" s="45"/>
      <c r="D140" s="45"/>
      <c r="E140" s="47"/>
      <c r="F140" s="47"/>
      <c r="G140" s="47"/>
      <c r="H140" s="47"/>
      <c r="I140" s="47"/>
      <c r="J140" s="47"/>
      <c r="K140" s="45"/>
      <c r="L140" s="47"/>
      <c r="M140" s="51"/>
    </row>
    <row r="141" s="15" customFormat="1" ht="18" customHeight="1" spans="1:13">
      <c r="A141" s="45"/>
      <c r="B141" s="45"/>
      <c r="C141" s="45"/>
      <c r="D141" s="45"/>
      <c r="E141" s="47"/>
      <c r="F141" s="47"/>
      <c r="G141" s="47"/>
      <c r="H141" s="47"/>
      <c r="I141" s="47"/>
      <c r="J141" s="47"/>
      <c r="K141" s="45"/>
      <c r="L141" s="47"/>
      <c r="M141" s="51"/>
    </row>
    <row r="142" s="15" customFormat="1" ht="18" customHeight="1" spans="1:13">
      <c r="A142" s="45"/>
      <c r="B142" s="45"/>
      <c r="C142" s="45"/>
      <c r="D142" s="45"/>
      <c r="E142" s="47"/>
      <c r="F142" s="47"/>
      <c r="G142" s="47"/>
      <c r="H142" s="47"/>
      <c r="I142" s="47"/>
      <c r="J142" s="47"/>
      <c r="K142" s="45"/>
      <c r="L142" s="52"/>
      <c r="M142" s="51"/>
    </row>
    <row r="143" s="9" customFormat="1" spans="1:17">
      <c r="A143" s="17"/>
      <c r="B143" s="17"/>
      <c r="C143" s="17"/>
      <c r="D143" s="17"/>
      <c r="E143" s="6"/>
      <c r="F143" s="17"/>
      <c r="G143" s="17"/>
      <c r="H143" s="17"/>
      <c r="I143" s="17"/>
      <c r="J143" s="17"/>
      <c r="K143" s="17"/>
      <c r="L143" s="17"/>
      <c r="M143" s="18"/>
      <c r="N143" s="19"/>
      <c r="O143" s="19"/>
      <c r="P143" s="19"/>
      <c r="Q143" s="19"/>
    </row>
    <row r="144" s="9" customFormat="1" spans="1:17">
      <c r="A144" s="17"/>
      <c r="B144" s="17"/>
      <c r="C144" s="17"/>
      <c r="D144" s="17"/>
      <c r="E144" s="6"/>
      <c r="F144" s="17"/>
      <c r="G144" s="17"/>
      <c r="H144" s="17"/>
      <c r="I144" s="17"/>
      <c r="J144" s="17"/>
      <c r="K144" s="17"/>
      <c r="L144" s="17"/>
      <c r="M144" s="18"/>
      <c r="N144" s="19"/>
      <c r="O144" s="19"/>
      <c r="P144" s="19"/>
      <c r="Q144" s="19"/>
    </row>
    <row r="145" s="12" customFormat="1" spans="1:17">
      <c r="A145" s="17"/>
      <c r="B145" s="17"/>
      <c r="C145" s="17"/>
      <c r="D145" s="17"/>
      <c r="E145" s="6"/>
      <c r="F145" s="17"/>
      <c r="G145" s="17"/>
      <c r="H145" s="17"/>
      <c r="I145" s="17"/>
      <c r="J145" s="17"/>
      <c r="K145" s="17"/>
      <c r="L145" s="17"/>
      <c r="M145" s="18"/>
      <c r="N145" s="19"/>
      <c r="O145" s="19"/>
      <c r="P145" s="19"/>
      <c r="Q145" s="19"/>
    </row>
    <row r="146" s="12" customFormat="1" spans="1:17">
      <c r="A146" s="17"/>
      <c r="B146" s="17"/>
      <c r="C146" s="17"/>
      <c r="D146" s="17"/>
      <c r="E146" s="6"/>
      <c r="F146" s="17"/>
      <c r="G146" s="17"/>
      <c r="H146" s="17"/>
      <c r="I146" s="17"/>
      <c r="J146" s="17"/>
      <c r="K146" s="17"/>
      <c r="L146" s="17"/>
      <c r="M146" s="18"/>
      <c r="N146" s="19"/>
      <c r="O146" s="19"/>
      <c r="P146" s="19"/>
      <c r="Q146" s="19"/>
    </row>
    <row r="147" s="12" customFormat="1" spans="1:17">
      <c r="A147" s="17"/>
      <c r="B147" s="17"/>
      <c r="C147" s="17"/>
      <c r="D147" s="17"/>
      <c r="E147" s="6"/>
      <c r="F147" s="17"/>
      <c r="G147" s="17"/>
      <c r="H147" s="17"/>
      <c r="I147" s="17"/>
      <c r="J147" s="17"/>
      <c r="K147" s="17"/>
      <c r="L147" s="17"/>
      <c r="M147" s="18"/>
      <c r="N147" s="19"/>
      <c r="O147" s="19"/>
      <c r="P147" s="19"/>
      <c r="Q147" s="19"/>
    </row>
    <row r="148" s="12" customFormat="1" spans="1:17">
      <c r="A148" s="17"/>
      <c r="B148" s="17"/>
      <c r="C148" s="17"/>
      <c r="D148" s="17"/>
      <c r="E148" s="6"/>
      <c r="F148" s="17"/>
      <c r="G148" s="17"/>
      <c r="H148" s="17"/>
      <c r="I148" s="17"/>
      <c r="J148" s="17"/>
      <c r="K148" s="17"/>
      <c r="L148" s="17"/>
      <c r="M148" s="18"/>
      <c r="N148" s="19"/>
      <c r="O148" s="19"/>
      <c r="P148" s="19"/>
      <c r="Q148" s="19"/>
    </row>
    <row r="149" s="12" customFormat="1" spans="1:17">
      <c r="A149" s="17"/>
      <c r="B149" s="17"/>
      <c r="C149" s="17"/>
      <c r="D149" s="17"/>
      <c r="E149" s="6"/>
      <c r="F149" s="17"/>
      <c r="G149" s="17"/>
      <c r="H149" s="17"/>
      <c r="I149" s="17"/>
      <c r="J149" s="17"/>
      <c r="K149" s="17"/>
      <c r="L149" s="17"/>
      <c r="M149" s="18"/>
      <c r="N149" s="19"/>
      <c r="O149" s="19"/>
      <c r="P149" s="19"/>
      <c r="Q149" s="19"/>
    </row>
    <row r="150" s="12" customFormat="1" spans="1:17">
      <c r="A150" s="17"/>
      <c r="B150" s="17"/>
      <c r="C150" s="17"/>
      <c r="D150" s="17"/>
      <c r="E150" s="6"/>
      <c r="F150" s="17"/>
      <c r="G150" s="17"/>
      <c r="H150" s="17"/>
      <c r="I150" s="17"/>
      <c r="J150" s="17"/>
      <c r="K150" s="17"/>
      <c r="L150" s="17"/>
      <c r="M150" s="18"/>
      <c r="N150" s="19"/>
      <c r="O150" s="19"/>
      <c r="P150" s="19"/>
      <c r="Q150" s="19"/>
    </row>
    <row r="151" s="12" customFormat="1" spans="1:17">
      <c r="A151" s="17"/>
      <c r="B151" s="17"/>
      <c r="C151" s="17"/>
      <c r="D151" s="17"/>
      <c r="E151" s="6"/>
      <c r="F151" s="17"/>
      <c r="G151" s="17"/>
      <c r="H151" s="17"/>
      <c r="I151" s="17"/>
      <c r="J151" s="17"/>
      <c r="K151" s="17"/>
      <c r="L151" s="17"/>
      <c r="M151" s="18"/>
      <c r="N151" s="19"/>
      <c r="O151" s="19"/>
      <c r="P151" s="19"/>
      <c r="Q151" s="19"/>
    </row>
    <row r="152" s="12" customFormat="1" spans="1:17">
      <c r="A152" s="17"/>
      <c r="B152" s="17"/>
      <c r="C152" s="17"/>
      <c r="D152" s="17"/>
      <c r="E152" s="6"/>
      <c r="F152" s="17"/>
      <c r="G152" s="17"/>
      <c r="H152" s="17"/>
      <c r="I152" s="17"/>
      <c r="J152" s="17"/>
      <c r="K152" s="17"/>
      <c r="L152" s="17"/>
      <c r="M152" s="18"/>
      <c r="N152" s="19"/>
      <c r="O152" s="19"/>
      <c r="P152" s="19"/>
      <c r="Q152" s="19"/>
    </row>
    <row r="153" s="12" customFormat="1" spans="1:17">
      <c r="A153" s="17"/>
      <c r="B153" s="17"/>
      <c r="C153" s="17"/>
      <c r="D153" s="17"/>
      <c r="E153" s="6"/>
      <c r="F153" s="17"/>
      <c r="G153" s="17"/>
      <c r="H153" s="17"/>
      <c r="I153" s="17"/>
      <c r="J153" s="17"/>
      <c r="K153" s="17"/>
      <c r="L153" s="17"/>
      <c r="M153" s="18"/>
      <c r="N153" s="19"/>
      <c r="O153" s="19"/>
      <c r="P153" s="19"/>
      <c r="Q153" s="19"/>
    </row>
    <row r="154" s="12" customFormat="1" spans="1:17">
      <c r="A154" s="17"/>
      <c r="B154" s="17"/>
      <c r="C154" s="17"/>
      <c r="D154" s="17"/>
      <c r="E154" s="6"/>
      <c r="F154" s="17"/>
      <c r="G154" s="17"/>
      <c r="H154" s="17"/>
      <c r="I154" s="17"/>
      <c r="J154" s="17"/>
      <c r="K154" s="17"/>
      <c r="L154" s="17"/>
      <c r="M154" s="18"/>
      <c r="N154" s="19"/>
      <c r="O154" s="19"/>
      <c r="P154" s="19"/>
      <c r="Q154" s="19"/>
    </row>
    <row r="155" s="12" customFormat="1" spans="1:17">
      <c r="A155" s="17"/>
      <c r="B155" s="17"/>
      <c r="C155" s="17"/>
      <c r="D155" s="17"/>
      <c r="E155" s="6"/>
      <c r="F155" s="17"/>
      <c r="G155" s="17"/>
      <c r="H155" s="17"/>
      <c r="I155" s="17"/>
      <c r="J155" s="17"/>
      <c r="K155" s="17"/>
      <c r="L155" s="17"/>
      <c r="M155" s="18"/>
      <c r="N155" s="19"/>
      <c r="O155" s="19"/>
      <c r="P155" s="19"/>
      <c r="Q155" s="19"/>
    </row>
    <row r="156" s="12" customFormat="1" spans="1:17">
      <c r="A156" s="17"/>
      <c r="B156" s="17"/>
      <c r="C156" s="17"/>
      <c r="D156" s="17"/>
      <c r="E156" s="6"/>
      <c r="F156" s="17"/>
      <c r="G156" s="17"/>
      <c r="H156" s="17"/>
      <c r="I156" s="17"/>
      <c r="J156" s="17"/>
      <c r="K156" s="17"/>
      <c r="L156" s="17"/>
      <c r="M156" s="18"/>
      <c r="N156" s="19"/>
      <c r="O156" s="19"/>
      <c r="P156" s="19"/>
      <c r="Q156" s="19"/>
    </row>
    <row r="157" s="12" customFormat="1" spans="1:17">
      <c r="A157" s="17"/>
      <c r="B157" s="17"/>
      <c r="C157" s="17"/>
      <c r="D157" s="17"/>
      <c r="E157" s="6"/>
      <c r="F157" s="17"/>
      <c r="G157" s="17"/>
      <c r="H157" s="17"/>
      <c r="I157" s="17"/>
      <c r="J157" s="17"/>
      <c r="K157" s="17"/>
      <c r="L157" s="17"/>
      <c r="M157" s="18"/>
      <c r="N157" s="19"/>
      <c r="O157" s="19"/>
      <c r="P157" s="19"/>
      <c r="Q157" s="19"/>
    </row>
    <row r="158" s="12" customFormat="1" spans="1:17">
      <c r="A158" s="17"/>
      <c r="B158" s="17"/>
      <c r="C158" s="17"/>
      <c r="D158" s="17"/>
      <c r="E158" s="6"/>
      <c r="F158" s="17"/>
      <c r="G158" s="17"/>
      <c r="H158" s="17"/>
      <c r="I158" s="17"/>
      <c r="J158" s="17"/>
      <c r="K158" s="17"/>
      <c r="L158" s="17"/>
      <c r="M158" s="18"/>
      <c r="N158" s="19"/>
      <c r="O158" s="19"/>
      <c r="P158" s="19"/>
      <c r="Q158" s="19"/>
    </row>
    <row r="159" s="12" customFormat="1" spans="1:17">
      <c r="A159" s="17"/>
      <c r="B159" s="17"/>
      <c r="C159" s="17"/>
      <c r="D159" s="17"/>
      <c r="E159" s="6"/>
      <c r="F159" s="17"/>
      <c r="G159" s="17"/>
      <c r="H159" s="17"/>
      <c r="I159" s="17"/>
      <c r="J159" s="17"/>
      <c r="K159" s="17"/>
      <c r="L159" s="17"/>
      <c r="M159" s="18"/>
      <c r="N159" s="19"/>
      <c r="O159" s="19"/>
      <c r="P159" s="19"/>
      <c r="Q159" s="19"/>
    </row>
    <row r="160" s="12" customFormat="1" spans="1:17">
      <c r="A160" s="17"/>
      <c r="B160" s="17"/>
      <c r="C160" s="17"/>
      <c r="D160" s="17"/>
      <c r="E160" s="6"/>
      <c r="F160" s="17"/>
      <c r="G160" s="17"/>
      <c r="H160" s="17"/>
      <c r="I160" s="17"/>
      <c r="J160" s="17"/>
      <c r="K160" s="17"/>
      <c r="L160" s="17"/>
      <c r="M160" s="18"/>
      <c r="N160" s="19"/>
      <c r="O160" s="19"/>
      <c r="P160" s="19"/>
      <c r="Q160" s="19"/>
    </row>
    <row r="161" s="12" customFormat="1" spans="1:17">
      <c r="A161" s="17"/>
      <c r="B161" s="17"/>
      <c r="C161" s="17"/>
      <c r="D161" s="17"/>
      <c r="E161" s="6"/>
      <c r="F161" s="17"/>
      <c r="G161" s="17"/>
      <c r="H161" s="17"/>
      <c r="I161" s="17"/>
      <c r="J161" s="17"/>
      <c r="K161" s="17"/>
      <c r="L161" s="17"/>
      <c r="M161" s="18"/>
      <c r="N161" s="19"/>
      <c r="O161" s="19"/>
      <c r="P161" s="19"/>
      <c r="Q161" s="19"/>
    </row>
    <row r="162" s="12" customFormat="1" spans="1:17">
      <c r="A162" s="17"/>
      <c r="B162" s="17"/>
      <c r="C162" s="17"/>
      <c r="D162" s="17"/>
      <c r="E162" s="6"/>
      <c r="F162" s="17"/>
      <c r="G162" s="17"/>
      <c r="H162" s="17"/>
      <c r="I162" s="17"/>
      <c r="J162" s="17"/>
      <c r="K162" s="17"/>
      <c r="L162" s="17"/>
      <c r="M162" s="18"/>
      <c r="N162" s="19"/>
      <c r="O162" s="19"/>
      <c r="P162" s="19"/>
      <c r="Q162" s="19"/>
    </row>
    <row r="163" s="12" customFormat="1" spans="1:17">
      <c r="A163" s="17"/>
      <c r="B163" s="17"/>
      <c r="C163" s="17"/>
      <c r="D163" s="17"/>
      <c r="E163" s="6"/>
      <c r="F163" s="17"/>
      <c r="G163" s="17"/>
      <c r="H163" s="17"/>
      <c r="I163" s="17"/>
      <c r="J163" s="17"/>
      <c r="K163" s="17"/>
      <c r="L163" s="17"/>
      <c r="M163" s="18"/>
      <c r="N163" s="19"/>
      <c r="O163" s="19"/>
      <c r="P163" s="19"/>
      <c r="Q163" s="19"/>
    </row>
    <row r="164" s="12" customFormat="1" spans="1:17">
      <c r="A164" s="17"/>
      <c r="B164" s="17"/>
      <c r="C164" s="17"/>
      <c r="D164" s="17"/>
      <c r="E164" s="6"/>
      <c r="F164" s="17"/>
      <c r="G164" s="17"/>
      <c r="H164" s="17"/>
      <c r="I164" s="17"/>
      <c r="J164" s="17"/>
      <c r="K164" s="17"/>
      <c r="L164" s="17"/>
      <c r="M164" s="18"/>
      <c r="N164" s="19"/>
      <c r="O164" s="19"/>
      <c r="P164" s="19"/>
      <c r="Q164" s="19"/>
    </row>
    <row r="165" s="12" customFormat="1" spans="1:17">
      <c r="A165" s="17"/>
      <c r="B165" s="17"/>
      <c r="C165" s="17"/>
      <c r="D165" s="17"/>
      <c r="E165" s="6"/>
      <c r="F165" s="17"/>
      <c r="G165" s="17"/>
      <c r="H165" s="17"/>
      <c r="I165" s="17"/>
      <c r="J165" s="17"/>
      <c r="K165" s="17"/>
      <c r="L165" s="17"/>
      <c r="M165" s="18"/>
      <c r="N165" s="19"/>
      <c r="O165" s="19"/>
      <c r="P165" s="19"/>
      <c r="Q165" s="19"/>
    </row>
    <row r="166" s="12" customFormat="1" spans="1:17">
      <c r="A166" s="17"/>
      <c r="B166" s="17"/>
      <c r="C166" s="17"/>
      <c r="D166" s="17"/>
      <c r="E166" s="6"/>
      <c r="F166" s="17"/>
      <c r="G166" s="17"/>
      <c r="H166" s="17"/>
      <c r="I166" s="17"/>
      <c r="J166" s="17"/>
      <c r="K166" s="17"/>
      <c r="L166" s="17"/>
      <c r="M166" s="18"/>
      <c r="N166" s="19"/>
      <c r="O166" s="19"/>
      <c r="P166" s="19"/>
      <c r="Q166" s="19"/>
    </row>
    <row r="167" s="12" customFormat="1" spans="1:17">
      <c r="A167" s="17"/>
      <c r="B167" s="17"/>
      <c r="C167" s="17"/>
      <c r="D167" s="17"/>
      <c r="E167" s="6"/>
      <c r="F167" s="17"/>
      <c r="G167" s="17"/>
      <c r="H167" s="17"/>
      <c r="I167" s="17"/>
      <c r="J167" s="17"/>
      <c r="K167" s="17"/>
      <c r="L167" s="17"/>
      <c r="M167" s="18"/>
      <c r="N167" s="19"/>
      <c r="O167" s="19"/>
      <c r="P167" s="19"/>
      <c r="Q167" s="19"/>
    </row>
    <row r="168" s="12" customFormat="1" spans="1:17">
      <c r="A168" s="17"/>
      <c r="B168" s="17"/>
      <c r="C168" s="17"/>
      <c r="D168" s="17"/>
      <c r="E168" s="6"/>
      <c r="F168" s="17"/>
      <c r="G168" s="17"/>
      <c r="H168" s="17"/>
      <c r="I168" s="17"/>
      <c r="J168" s="17"/>
      <c r="K168" s="17"/>
      <c r="L168" s="17"/>
      <c r="M168" s="18"/>
      <c r="N168" s="19"/>
      <c r="O168" s="19"/>
      <c r="P168" s="19"/>
      <c r="Q168" s="19"/>
    </row>
    <row r="169" s="12" customFormat="1" spans="1:17">
      <c r="A169" s="17"/>
      <c r="B169" s="17"/>
      <c r="C169" s="17"/>
      <c r="D169" s="17"/>
      <c r="E169" s="6"/>
      <c r="F169" s="17"/>
      <c r="G169" s="17"/>
      <c r="H169" s="17"/>
      <c r="I169" s="17"/>
      <c r="J169" s="17"/>
      <c r="K169" s="17"/>
      <c r="L169" s="17"/>
      <c r="M169" s="18"/>
      <c r="N169" s="19"/>
      <c r="O169" s="19"/>
      <c r="P169" s="19"/>
      <c r="Q169" s="19"/>
    </row>
    <row r="170" s="12" customFormat="1" spans="1:17">
      <c r="A170" s="17"/>
      <c r="B170" s="17"/>
      <c r="C170" s="17"/>
      <c r="D170" s="17"/>
      <c r="E170" s="6"/>
      <c r="F170" s="17"/>
      <c r="G170" s="17"/>
      <c r="H170" s="17"/>
      <c r="I170" s="17"/>
      <c r="J170" s="17"/>
      <c r="K170" s="17"/>
      <c r="L170" s="17"/>
      <c r="M170" s="18"/>
      <c r="N170" s="19"/>
      <c r="O170" s="19"/>
      <c r="P170" s="19"/>
      <c r="Q170" s="19"/>
    </row>
    <row r="171" s="12" customFormat="1" spans="1:17">
      <c r="A171" s="17"/>
      <c r="B171" s="17"/>
      <c r="C171" s="17"/>
      <c r="D171" s="17"/>
      <c r="E171" s="6"/>
      <c r="F171" s="17"/>
      <c r="G171" s="17"/>
      <c r="H171" s="17"/>
      <c r="I171" s="17"/>
      <c r="J171" s="17"/>
      <c r="K171" s="17"/>
      <c r="L171" s="17"/>
      <c r="M171" s="18"/>
      <c r="N171" s="19"/>
      <c r="O171" s="19"/>
      <c r="P171" s="19"/>
      <c r="Q171" s="19"/>
    </row>
    <row r="172" s="12" customFormat="1" spans="1:17">
      <c r="A172" s="17"/>
      <c r="B172" s="17"/>
      <c r="C172" s="17"/>
      <c r="D172" s="17"/>
      <c r="E172" s="6"/>
      <c r="F172" s="17"/>
      <c r="G172" s="17"/>
      <c r="H172" s="17"/>
      <c r="I172" s="17"/>
      <c r="J172" s="17"/>
      <c r="K172" s="17"/>
      <c r="L172" s="17"/>
      <c r="M172" s="18"/>
      <c r="N172" s="19"/>
      <c r="O172" s="19"/>
      <c r="P172" s="19"/>
      <c r="Q172" s="19"/>
    </row>
    <row r="173" s="12" customFormat="1" spans="1:17">
      <c r="A173" s="17"/>
      <c r="B173" s="17"/>
      <c r="C173" s="17"/>
      <c r="D173" s="17"/>
      <c r="E173" s="6"/>
      <c r="F173" s="17"/>
      <c r="G173" s="17"/>
      <c r="H173" s="17"/>
      <c r="I173" s="17"/>
      <c r="J173" s="17"/>
      <c r="K173" s="17"/>
      <c r="L173" s="17"/>
      <c r="M173" s="18"/>
      <c r="N173" s="19"/>
      <c r="O173" s="19"/>
      <c r="P173" s="19"/>
      <c r="Q173" s="19"/>
    </row>
    <row r="174" s="12" customFormat="1" spans="1:17">
      <c r="A174" s="17"/>
      <c r="B174" s="17"/>
      <c r="C174" s="17"/>
      <c r="D174" s="17"/>
      <c r="E174" s="6"/>
      <c r="F174" s="17"/>
      <c r="G174" s="17"/>
      <c r="H174" s="17"/>
      <c r="I174" s="17"/>
      <c r="J174" s="17"/>
      <c r="K174" s="17"/>
      <c r="L174" s="17"/>
      <c r="M174" s="18"/>
      <c r="N174" s="19"/>
      <c r="O174" s="19"/>
      <c r="P174" s="19"/>
      <c r="Q174" s="19"/>
    </row>
    <row r="175" s="12" customFormat="1" spans="1:17">
      <c r="A175" s="17"/>
      <c r="B175" s="17"/>
      <c r="C175" s="17"/>
      <c r="D175" s="17"/>
      <c r="E175" s="6"/>
      <c r="F175" s="17"/>
      <c r="G175" s="17"/>
      <c r="H175" s="17"/>
      <c r="I175" s="17"/>
      <c r="J175" s="17"/>
      <c r="K175" s="17"/>
      <c r="L175" s="17"/>
      <c r="M175" s="18"/>
      <c r="N175" s="19"/>
      <c r="O175" s="19"/>
      <c r="P175" s="19"/>
      <c r="Q175" s="19"/>
    </row>
    <row r="176" s="12" customFormat="1" spans="1:17">
      <c r="A176" s="17"/>
      <c r="B176" s="17"/>
      <c r="C176" s="17"/>
      <c r="D176" s="17"/>
      <c r="E176" s="6"/>
      <c r="F176" s="17"/>
      <c r="G176" s="17"/>
      <c r="H176" s="17"/>
      <c r="I176" s="17"/>
      <c r="J176" s="17"/>
      <c r="K176" s="17"/>
      <c r="L176" s="17"/>
      <c r="M176" s="18"/>
      <c r="N176" s="19"/>
      <c r="O176" s="19"/>
      <c r="P176" s="19"/>
      <c r="Q176" s="19"/>
    </row>
    <row r="177" s="12" customFormat="1" spans="1:17">
      <c r="A177" s="17"/>
      <c r="B177" s="17"/>
      <c r="C177" s="17"/>
      <c r="D177" s="17"/>
      <c r="E177" s="6"/>
      <c r="F177" s="17"/>
      <c r="G177" s="17"/>
      <c r="H177" s="17"/>
      <c r="I177" s="17"/>
      <c r="J177" s="17"/>
      <c r="K177" s="17"/>
      <c r="L177" s="17"/>
      <c r="M177" s="18"/>
      <c r="N177" s="19"/>
      <c r="O177" s="19"/>
      <c r="P177" s="19"/>
      <c r="Q177" s="19"/>
    </row>
    <row r="178" s="12" customFormat="1" spans="1:17">
      <c r="A178" s="17"/>
      <c r="B178" s="17"/>
      <c r="C178" s="17"/>
      <c r="D178" s="17"/>
      <c r="E178" s="6"/>
      <c r="F178" s="17"/>
      <c r="G178" s="17"/>
      <c r="H178" s="17"/>
      <c r="I178" s="17"/>
      <c r="J178" s="17"/>
      <c r="K178" s="17"/>
      <c r="L178" s="17"/>
      <c r="M178" s="18"/>
      <c r="N178" s="19"/>
      <c r="O178" s="19"/>
      <c r="P178" s="19"/>
      <c r="Q178" s="19"/>
    </row>
    <row r="179" s="12" customFormat="1" spans="1:17">
      <c r="A179" s="17"/>
      <c r="B179" s="17"/>
      <c r="C179" s="17"/>
      <c r="D179" s="17"/>
      <c r="E179" s="6"/>
      <c r="F179" s="17"/>
      <c r="G179" s="17"/>
      <c r="H179" s="17"/>
      <c r="I179" s="17"/>
      <c r="J179" s="17"/>
      <c r="K179" s="17"/>
      <c r="L179" s="17"/>
      <c r="M179" s="18"/>
      <c r="N179" s="19"/>
      <c r="O179" s="19"/>
      <c r="P179" s="19"/>
      <c r="Q179" s="19"/>
    </row>
    <row r="180" s="12" customFormat="1" spans="1:17">
      <c r="A180" s="17"/>
      <c r="B180" s="17"/>
      <c r="C180" s="17"/>
      <c r="D180" s="17"/>
      <c r="E180" s="6"/>
      <c r="F180" s="17"/>
      <c r="G180" s="17"/>
      <c r="H180" s="17"/>
      <c r="I180" s="17"/>
      <c r="J180" s="17"/>
      <c r="K180" s="17"/>
      <c r="L180" s="17"/>
      <c r="M180" s="18"/>
      <c r="N180" s="19"/>
      <c r="O180" s="19"/>
      <c r="P180" s="19"/>
      <c r="Q180" s="19"/>
    </row>
    <row r="181" s="12" customFormat="1" spans="1:17">
      <c r="A181" s="17"/>
      <c r="B181" s="17"/>
      <c r="C181" s="17"/>
      <c r="D181" s="17"/>
      <c r="E181" s="6"/>
      <c r="F181" s="17"/>
      <c r="G181" s="17"/>
      <c r="H181" s="17"/>
      <c r="I181" s="17"/>
      <c r="J181" s="17"/>
      <c r="K181" s="17"/>
      <c r="L181" s="17"/>
      <c r="M181" s="18"/>
      <c r="N181" s="19"/>
      <c r="O181" s="19"/>
      <c r="P181" s="19"/>
      <c r="Q181" s="19"/>
    </row>
    <row r="182" s="12" customFormat="1" spans="1:17">
      <c r="A182" s="17"/>
      <c r="B182" s="17"/>
      <c r="C182" s="17"/>
      <c r="D182" s="17"/>
      <c r="E182" s="6"/>
      <c r="F182" s="17"/>
      <c r="G182" s="17"/>
      <c r="H182" s="17"/>
      <c r="I182" s="17"/>
      <c r="J182" s="17"/>
      <c r="K182" s="17"/>
      <c r="L182" s="17"/>
      <c r="M182" s="18"/>
      <c r="N182" s="19"/>
      <c r="O182" s="19"/>
      <c r="P182" s="19"/>
      <c r="Q182" s="19"/>
    </row>
    <row r="183" s="12" customFormat="1" spans="1:17">
      <c r="A183" s="17"/>
      <c r="B183" s="17"/>
      <c r="C183" s="17"/>
      <c r="D183" s="17"/>
      <c r="E183" s="6"/>
      <c r="F183" s="17"/>
      <c r="G183" s="17"/>
      <c r="H183" s="17"/>
      <c r="I183" s="17"/>
      <c r="J183" s="17"/>
      <c r="K183" s="17"/>
      <c r="L183" s="17"/>
      <c r="M183" s="18"/>
      <c r="N183" s="19"/>
      <c r="O183" s="19"/>
      <c r="P183" s="19"/>
      <c r="Q183" s="19"/>
    </row>
    <row r="184" s="12" customFormat="1" spans="1:17">
      <c r="A184" s="17"/>
      <c r="B184" s="17"/>
      <c r="C184" s="17"/>
      <c r="D184" s="17"/>
      <c r="E184" s="6"/>
      <c r="F184" s="17"/>
      <c r="G184" s="17"/>
      <c r="H184" s="17"/>
      <c r="I184" s="17"/>
      <c r="J184" s="17"/>
      <c r="K184" s="17"/>
      <c r="L184" s="17"/>
      <c r="M184" s="18"/>
      <c r="N184" s="19"/>
      <c r="O184" s="19"/>
      <c r="P184" s="19"/>
      <c r="Q184" s="19"/>
    </row>
    <row r="185" s="12" customFormat="1" spans="1:17">
      <c r="A185" s="17"/>
      <c r="B185" s="17"/>
      <c r="C185" s="17"/>
      <c r="D185" s="17"/>
      <c r="E185" s="6"/>
      <c r="F185" s="17"/>
      <c r="G185" s="17"/>
      <c r="H185" s="17"/>
      <c r="I185" s="17"/>
      <c r="J185" s="17"/>
      <c r="K185" s="17"/>
      <c r="L185" s="17"/>
      <c r="M185" s="18"/>
      <c r="N185" s="19"/>
      <c r="O185" s="19"/>
      <c r="P185" s="19"/>
      <c r="Q185" s="19"/>
    </row>
    <row r="186" s="12" customFormat="1" spans="1:17">
      <c r="A186" s="17"/>
      <c r="B186" s="17"/>
      <c r="C186" s="17"/>
      <c r="D186" s="17"/>
      <c r="E186" s="6"/>
      <c r="F186" s="17"/>
      <c r="G186" s="17"/>
      <c r="H186" s="17"/>
      <c r="I186" s="17"/>
      <c r="J186" s="17"/>
      <c r="K186" s="17"/>
      <c r="L186" s="17"/>
      <c r="M186" s="18"/>
      <c r="N186" s="19"/>
      <c r="O186" s="19"/>
      <c r="P186" s="19"/>
      <c r="Q186" s="19"/>
    </row>
    <row r="187" s="12" customFormat="1" spans="1:17">
      <c r="A187" s="17"/>
      <c r="B187" s="17"/>
      <c r="C187" s="17"/>
      <c r="D187" s="17"/>
      <c r="E187" s="6"/>
      <c r="F187" s="17"/>
      <c r="G187" s="17"/>
      <c r="H187" s="17"/>
      <c r="I187" s="17"/>
      <c r="J187" s="17"/>
      <c r="K187" s="17"/>
      <c r="L187" s="17"/>
      <c r="M187" s="18"/>
      <c r="N187" s="19"/>
      <c r="O187" s="19"/>
      <c r="P187" s="19"/>
      <c r="Q187" s="19"/>
    </row>
    <row r="188" s="12" customFormat="1" spans="1:17">
      <c r="A188" s="17"/>
      <c r="B188" s="17"/>
      <c r="C188" s="17"/>
      <c r="D188" s="17"/>
      <c r="E188" s="6"/>
      <c r="F188" s="17"/>
      <c r="G188" s="17"/>
      <c r="H188" s="17"/>
      <c r="I188" s="17"/>
      <c r="J188" s="17"/>
      <c r="K188" s="17"/>
      <c r="L188" s="17"/>
      <c r="M188" s="18"/>
      <c r="N188" s="19"/>
      <c r="O188" s="19"/>
      <c r="P188" s="19"/>
      <c r="Q188" s="19"/>
    </row>
    <row r="189" s="12" customFormat="1" spans="1:17">
      <c r="A189" s="17"/>
      <c r="B189" s="17"/>
      <c r="C189" s="17"/>
      <c r="D189" s="17"/>
      <c r="E189" s="6"/>
      <c r="F189" s="17"/>
      <c r="G189" s="17"/>
      <c r="H189" s="17"/>
      <c r="I189" s="17"/>
      <c r="J189" s="17"/>
      <c r="K189" s="17"/>
      <c r="L189" s="17"/>
      <c r="M189" s="18"/>
      <c r="N189" s="19"/>
      <c r="O189" s="19"/>
      <c r="P189" s="19"/>
      <c r="Q189" s="19"/>
    </row>
    <row r="190" s="12" customFormat="1" spans="1:17">
      <c r="A190" s="17"/>
      <c r="B190" s="17"/>
      <c r="C190" s="17"/>
      <c r="D190" s="17"/>
      <c r="E190" s="6"/>
      <c r="F190" s="17"/>
      <c r="G190" s="17"/>
      <c r="H190" s="17"/>
      <c r="I190" s="17"/>
      <c r="J190" s="17"/>
      <c r="K190" s="17"/>
      <c r="L190" s="17"/>
      <c r="M190" s="18"/>
      <c r="N190" s="19"/>
      <c r="O190" s="19"/>
      <c r="P190" s="19"/>
      <c r="Q190" s="19"/>
    </row>
    <row r="191" s="12" customFormat="1" spans="1:17">
      <c r="A191" s="17"/>
      <c r="B191" s="17"/>
      <c r="C191" s="17"/>
      <c r="D191" s="17"/>
      <c r="E191" s="6"/>
      <c r="F191" s="17"/>
      <c r="G191" s="17"/>
      <c r="H191" s="17"/>
      <c r="I191" s="17"/>
      <c r="J191" s="17"/>
      <c r="K191" s="17"/>
      <c r="L191" s="17"/>
      <c r="M191" s="18"/>
      <c r="N191" s="19"/>
      <c r="O191" s="19"/>
      <c r="P191" s="19"/>
      <c r="Q191" s="19"/>
    </row>
    <row r="192" s="12" customFormat="1" spans="1:17">
      <c r="A192" s="17"/>
      <c r="B192" s="17"/>
      <c r="C192" s="17"/>
      <c r="D192" s="17"/>
      <c r="E192" s="6"/>
      <c r="F192" s="17"/>
      <c r="G192" s="17"/>
      <c r="H192" s="17"/>
      <c r="I192" s="17"/>
      <c r="J192" s="17"/>
      <c r="K192" s="17"/>
      <c r="L192" s="17"/>
      <c r="M192" s="18"/>
      <c r="N192" s="19"/>
      <c r="O192" s="19"/>
      <c r="P192" s="19"/>
      <c r="Q192" s="19"/>
    </row>
    <row r="193" s="12" customFormat="1" spans="1:17">
      <c r="A193" s="17"/>
      <c r="B193" s="17"/>
      <c r="C193" s="17"/>
      <c r="D193" s="17"/>
      <c r="E193" s="6"/>
      <c r="F193" s="17"/>
      <c r="G193" s="17"/>
      <c r="H193" s="17"/>
      <c r="I193" s="17"/>
      <c r="J193" s="17"/>
      <c r="K193" s="17"/>
      <c r="L193" s="17"/>
      <c r="M193" s="18"/>
      <c r="N193" s="19"/>
      <c r="O193" s="19"/>
      <c r="P193" s="19"/>
      <c r="Q193" s="19"/>
    </row>
    <row r="194" s="12" customFormat="1" spans="1:17">
      <c r="A194" s="17"/>
      <c r="B194" s="17"/>
      <c r="C194" s="17"/>
      <c r="D194" s="17"/>
      <c r="E194" s="6"/>
      <c r="F194" s="17"/>
      <c r="G194" s="17"/>
      <c r="H194" s="17"/>
      <c r="I194" s="17"/>
      <c r="J194" s="17"/>
      <c r="K194" s="17"/>
      <c r="L194" s="17"/>
      <c r="M194" s="18"/>
      <c r="N194" s="19"/>
      <c r="O194" s="19"/>
      <c r="P194" s="19"/>
      <c r="Q194" s="19"/>
    </row>
    <row r="195" s="12" customFormat="1" spans="1:17">
      <c r="A195" s="17"/>
      <c r="B195" s="17"/>
      <c r="C195" s="17"/>
      <c r="D195" s="17"/>
      <c r="E195" s="6"/>
      <c r="F195" s="17"/>
      <c r="G195" s="17"/>
      <c r="H195" s="17"/>
      <c r="I195" s="17"/>
      <c r="J195" s="17"/>
      <c r="K195" s="17"/>
      <c r="L195" s="17"/>
      <c r="M195" s="18"/>
      <c r="N195" s="19"/>
      <c r="O195" s="19"/>
      <c r="P195" s="19"/>
      <c r="Q195" s="19"/>
    </row>
    <row r="196" s="12" customFormat="1" spans="1:17">
      <c r="A196" s="17"/>
      <c r="B196" s="17"/>
      <c r="C196" s="17"/>
      <c r="D196" s="17"/>
      <c r="E196" s="6"/>
      <c r="F196" s="17"/>
      <c r="G196" s="17"/>
      <c r="H196" s="17"/>
      <c r="I196" s="17"/>
      <c r="J196" s="17"/>
      <c r="K196" s="17"/>
      <c r="L196" s="17"/>
      <c r="M196" s="18"/>
      <c r="N196" s="19"/>
      <c r="O196" s="19"/>
      <c r="P196" s="19"/>
      <c r="Q196" s="19"/>
    </row>
    <row r="197" s="12" customFormat="1" spans="1:17">
      <c r="A197" s="17"/>
      <c r="B197" s="17"/>
      <c r="C197" s="17"/>
      <c r="D197" s="17"/>
      <c r="E197" s="6"/>
      <c r="F197" s="17"/>
      <c r="G197" s="17"/>
      <c r="H197" s="17"/>
      <c r="I197" s="17"/>
      <c r="J197" s="17"/>
      <c r="K197" s="17"/>
      <c r="L197" s="17"/>
      <c r="M197" s="18"/>
      <c r="N197" s="19"/>
      <c r="O197" s="19"/>
      <c r="P197" s="19"/>
      <c r="Q197" s="19"/>
    </row>
    <row r="198" s="12" customFormat="1" spans="1:17">
      <c r="A198" s="17"/>
      <c r="B198" s="17"/>
      <c r="C198" s="17"/>
      <c r="D198" s="17"/>
      <c r="E198" s="6"/>
      <c r="F198" s="17"/>
      <c r="G198" s="17"/>
      <c r="H198" s="17"/>
      <c r="I198" s="17"/>
      <c r="J198" s="17"/>
      <c r="K198" s="17"/>
      <c r="L198" s="17"/>
      <c r="M198" s="18"/>
      <c r="N198" s="19"/>
      <c r="O198" s="19"/>
      <c r="P198" s="19"/>
      <c r="Q198" s="19"/>
    </row>
    <row r="199" s="12" customFormat="1" spans="1:17">
      <c r="A199" s="17"/>
      <c r="B199" s="17"/>
      <c r="C199" s="17"/>
      <c r="D199" s="17"/>
      <c r="E199" s="6"/>
      <c r="F199" s="17"/>
      <c r="G199" s="17"/>
      <c r="H199" s="17"/>
      <c r="I199" s="17"/>
      <c r="J199" s="17"/>
      <c r="K199" s="17"/>
      <c r="L199" s="17"/>
      <c r="M199" s="18"/>
      <c r="N199" s="19"/>
      <c r="O199" s="19"/>
      <c r="P199" s="19"/>
      <c r="Q199" s="19"/>
    </row>
    <row r="200" s="12" customFormat="1" spans="1:17">
      <c r="A200" s="17"/>
      <c r="B200" s="17"/>
      <c r="C200" s="17"/>
      <c r="D200" s="17"/>
      <c r="E200" s="6"/>
      <c r="F200" s="17"/>
      <c r="G200" s="17"/>
      <c r="H200" s="17"/>
      <c r="I200" s="17"/>
      <c r="J200" s="17"/>
      <c r="K200" s="17"/>
      <c r="L200" s="17"/>
      <c r="M200" s="18"/>
      <c r="N200" s="19"/>
      <c r="O200" s="19"/>
      <c r="P200" s="19"/>
      <c r="Q200" s="19"/>
    </row>
    <row r="201" s="12" customFormat="1" spans="1:17">
      <c r="A201" s="17"/>
      <c r="B201" s="17"/>
      <c r="C201" s="17"/>
      <c r="D201" s="17"/>
      <c r="E201" s="6"/>
      <c r="F201" s="17"/>
      <c r="G201" s="17"/>
      <c r="H201" s="17"/>
      <c r="I201" s="17"/>
      <c r="J201" s="17"/>
      <c r="K201" s="17"/>
      <c r="L201" s="17"/>
      <c r="M201" s="18"/>
      <c r="N201" s="19"/>
      <c r="O201" s="19"/>
      <c r="P201" s="19"/>
      <c r="Q201" s="19"/>
    </row>
    <row r="202" s="12" customFormat="1" spans="1:17">
      <c r="A202" s="17"/>
      <c r="B202" s="17"/>
      <c r="C202" s="17"/>
      <c r="D202" s="17"/>
      <c r="E202" s="6"/>
      <c r="F202" s="17"/>
      <c r="G202" s="17"/>
      <c r="H202" s="17"/>
      <c r="I202" s="17"/>
      <c r="J202" s="17"/>
      <c r="K202" s="17"/>
      <c r="L202" s="17"/>
      <c r="M202" s="18"/>
      <c r="N202" s="19"/>
      <c r="O202" s="19"/>
      <c r="P202" s="19"/>
      <c r="Q202" s="19"/>
    </row>
    <row r="203" s="12" customFormat="1" spans="1:17">
      <c r="A203" s="17"/>
      <c r="B203" s="17"/>
      <c r="C203" s="17"/>
      <c r="D203" s="17"/>
      <c r="E203" s="6"/>
      <c r="F203" s="17"/>
      <c r="G203" s="17"/>
      <c r="H203" s="17"/>
      <c r="I203" s="17"/>
      <c r="J203" s="17"/>
      <c r="K203" s="17"/>
      <c r="L203" s="17"/>
      <c r="M203" s="18"/>
      <c r="N203" s="19"/>
      <c r="O203" s="19"/>
      <c r="P203" s="19"/>
      <c r="Q203" s="19"/>
    </row>
    <row r="204" s="12" customFormat="1" spans="1:17">
      <c r="A204" s="17"/>
      <c r="B204" s="17"/>
      <c r="C204" s="17"/>
      <c r="D204" s="17"/>
      <c r="E204" s="6"/>
      <c r="F204" s="17"/>
      <c r="G204" s="17"/>
      <c r="H204" s="17"/>
      <c r="I204" s="17"/>
      <c r="J204" s="17"/>
      <c r="K204" s="17"/>
      <c r="L204" s="17"/>
      <c r="M204" s="18"/>
      <c r="N204" s="19"/>
      <c r="O204" s="19"/>
      <c r="P204" s="19"/>
      <c r="Q204" s="19"/>
    </row>
    <row r="205" s="12" customFormat="1" spans="1:17">
      <c r="A205" s="17"/>
      <c r="B205" s="17"/>
      <c r="C205" s="17"/>
      <c r="D205" s="17"/>
      <c r="E205" s="6"/>
      <c r="F205" s="17"/>
      <c r="G205" s="17"/>
      <c r="H205" s="17"/>
      <c r="I205" s="17"/>
      <c r="J205" s="17"/>
      <c r="K205" s="17"/>
      <c r="L205" s="17"/>
      <c r="M205" s="18"/>
      <c r="N205" s="19"/>
      <c r="O205" s="19"/>
      <c r="P205" s="19"/>
      <c r="Q205" s="19"/>
    </row>
    <row r="206" s="12" customFormat="1" spans="1:17">
      <c r="A206" s="17"/>
      <c r="B206" s="17"/>
      <c r="C206" s="17"/>
      <c r="D206" s="17"/>
      <c r="E206" s="6"/>
      <c r="F206" s="17"/>
      <c r="G206" s="17"/>
      <c r="H206" s="17"/>
      <c r="I206" s="17"/>
      <c r="J206" s="17"/>
      <c r="K206" s="17"/>
      <c r="L206" s="17"/>
      <c r="M206" s="18"/>
      <c r="N206" s="19"/>
      <c r="O206" s="19"/>
      <c r="P206" s="19"/>
      <c r="Q206" s="19"/>
    </row>
    <row r="207" s="12" customFormat="1" spans="1:17">
      <c r="A207" s="17"/>
      <c r="B207" s="17"/>
      <c r="C207" s="17"/>
      <c r="D207" s="17"/>
      <c r="E207" s="6"/>
      <c r="F207" s="17"/>
      <c r="G207" s="17"/>
      <c r="H207" s="17"/>
      <c r="I207" s="17"/>
      <c r="J207" s="17"/>
      <c r="K207" s="17"/>
      <c r="L207" s="17"/>
      <c r="M207" s="18"/>
      <c r="N207" s="19"/>
      <c r="O207" s="19"/>
      <c r="P207" s="19"/>
      <c r="Q207" s="19"/>
    </row>
    <row r="208" s="12" customFormat="1" spans="1:17">
      <c r="A208" s="17"/>
      <c r="B208" s="17"/>
      <c r="C208" s="17"/>
      <c r="D208" s="17"/>
      <c r="E208" s="6"/>
      <c r="F208" s="17"/>
      <c r="G208" s="17"/>
      <c r="H208" s="17"/>
      <c r="I208" s="17"/>
      <c r="J208" s="17"/>
      <c r="K208" s="17"/>
      <c r="L208" s="17"/>
      <c r="M208" s="18"/>
      <c r="N208" s="19"/>
      <c r="O208" s="19"/>
      <c r="P208" s="19"/>
      <c r="Q208" s="19"/>
    </row>
    <row r="209" s="12" customFormat="1" spans="1:17">
      <c r="A209" s="17"/>
      <c r="B209" s="17"/>
      <c r="C209" s="17"/>
      <c r="D209" s="17"/>
      <c r="E209" s="6"/>
      <c r="F209" s="17"/>
      <c r="G209" s="17"/>
      <c r="H209" s="17"/>
      <c r="I209" s="17"/>
      <c r="J209" s="17"/>
      <c r="K209" s="17"/>
      <c r="L209" s="17"/>
      <c r="M209" s="18"/>
      <c r="N209" s="19"/>
      <c r="O209" s="19"/>
      <c r="P209" s="19"/>
      <c r="Q209" s="19"/>
    </row>
    <row r="210" s="12" customFormat="1" spans="1:17">
      <c r="A210" s="17"/>
      <c r="B210" s="17"/>
      <c r="C210" s="17"/>
      <c r="D210" s="17"/>
      <c r="E210" s="6"/>
      <c r="F210" s="17"/>
      <c r="G210" s="17"/>
      <c r="H210" s="17"/>
      <c r="I210" s="17"/>
      <c r="J210" s="17"/>
      <c r="K210" s="17"/>
      <c r="L210" s="17"/>
      <c r="M210" s="18"/>
      <c r="N210" s="19"/>
      <c r="O210" s="19"/>
      <c r="P210" s="19"/>
      <c r="Q210" s="19"/>
    </row>
    <row r="211" s="12" customFormat="1" spans="1:17">
      <c r="A211" s="17"/>
      <c r="B211" s="17"/>
      <c r="C211" s="17"/>
      <c r="D211" s="17"/>
      <c r="E211" s="6"/>
      <c r="F211" s="17"/>
      <c r="G211" s="17"/>
      <c r="H211" s="17"/>
      <c r="I211" s="17"/>
      <c r="J211" s="17"/>
      <c r="K211" s="17"/>
      <c r="L211" s="17"/>
      <c r="M211" s="18"/>
      <c r="N211" s="19"/>
      <c r="O211" s="19"/>
      <c r="P211" s="19"/>
      <c r="Q211" s="19"/>
    </row>
    <row r="212" s="12" customFormat="1" spans="1:17">
      <c r="A212" s="17"/>
      <c r="B212" s="17"/>
      <c r="C212" s="17"/>
      <c r="D212" s="17"/>
      <c r="E212" s="6"/>
      <c r="F212" s="17"/>
      <c r="G212" s="17"/>
      <c r="H212" s="17"/>
      <c r="I212" s="17"/>
      <c r="J212" s="17"/>
      <c r="K212" s="17"/>
      <c r="L212" s="17"/>
      <c r="M212" s="18"/>
      <c r="N212" s="19"/>
      <c r="O212" s="19"/>
      <c r="P212" s="19"/>
      <c r="Q212" s="19"/>
    </row>
    <row r="213" s="12" customFormat="1" spans="1:17">
      <c r="A213" s="17"/>
      <c r="B213" s="17"/>
      <c r="C213" s="17"/>
      <c r="D213" s="17"/>
      <c r="E213" s="6"/>
      <c r="F213" s="17"/>
      <c r="G213" s="17"/>
      <c r="H213" s="17"/>
      <c r="I213" s="17"/>
      <c r="J213" s="17"/>
      <c r="K213" s="17"/>
      <c r="L213" s="17"/>
      <c r="M213" s="18"/>
      <c r="N213" s="19"/>
      <c r="O213" s="19"/>
      <c r="P213" s="19"/>
      <c r="Q213" s="19"/>
    </row>
    <row r="214" s="12" customFormat="1" spans="1:17">
      <c r="A214" s="17"/>
      <c r="B214" s="17"/>
      <c r="C214" s="17"/>
      <c r="D214" s="17"/>
      <c r="E214" s="6"/>
      <c r="F214" s="17"/>
      <c r="G214" s="17"/>
      <c r="H214" s="17"/>
      <c r="I214" s="17"/>
      <c r="J214" s="17"/>
      <c r="K214" s="17"/>
      <c r="L214" s="17"/>
      <c r="M214" s="18"/>
      <c r="N214" s="19"/>
      <c r="O214" s="19"/>
      <c r="P214" s="19"/>
      <c r="Q214" s="19"/>
    </row>
    <row r="215" s="12" customFormat="1" spans="1:17">
      <c r="A215" s="17"/>
      <c r="B215" s="17"/>
      <c r="C215" s="17"/>
      <c r="D215" s="17"/>
      <c r="E215" s="6"/>
      <c r="F215" s="17"/>
      <c r="G215" s="17"/>
      <c r="H215" s="17"/>
      <c r="I215" s="17"/>
      <c r="J215" s="17"/>
      <c r="K215" s="17"/>
      <c r="L215" s="17"/>
      <c r="M215" s="18"/>
      <c r="N215" s="19"/>
      <c r="O215" s="19"/>
      <c r="P215" s="19"/>
      <c r="Q215" s="19"/>
    </row>
    <row r="216" s="12" customFormat="1" spans="1:17">
      <c r="A216" s="17"/>
      <c r="B216" s="17"/>
      <c r="C216" s="17"/>
      <c r="D216" s="17"/>
      <c r="E216" s="6"/>
      <c r="F216" s="17"/>
      <c r="G216" s="17"/>
      <c r="H216" s="17"/>
      <c r="I216" s="17"/>
      <c r="J216" s="17"/>
      <c r="K216" s="17"/>
      <c r="L216" s="17"/>
      <c r="M216" s="18"/>
      <c r="N216" s="19"/>
      <c r="O216" s="19"/>
      <c r="P216" s="19"/>
      <c r="Q216" s="19"/>
    </row>
    <row r="217" s="12" customFormat="1" spans="1:17">
      <c r="A217" s="17"/>
      <c r="B217" s="17"/>
      <c r="C217" s="17"/>
      <c r="D217" s="17"/>
      <c r="E217" s="6"/>
      <c r="F217" s="17"/>
      <c r="G217" s="17"/>
      <c r="H217" s="17"/>
      <c r="I217" s="17"/>
      <c r="J217" s="17"/>
      <c r="K217" s="17"/>
      <c r="L217" s="17"/>
      <c r="M217" s="18"/>
      <c r="N217" s="19"/>
      <c r="O217" s="19"/>
      <c r="P217" s="19"/>
      <c r="Q217" s="19"/>
    </row>
    <row r="218" s="12" customFormat="1" spans="1:17">
      <c r="A218" s="17"/>
      <c r="B218" s="17"/>
      <c r="C218" s="17"/>
      <c r="D218" s="17"/>
      <c r="E218" s="6"/>
      <c r="F218" s="17"/>
      <c r="G218" s="17"/>
      <c r="H218" s="17"/>
      <c r="I218" s="17"/>
      <c r="J218" s="17"/>
      <c r="K218" s="17"/>
      <c r="L218" s="17"/>
      <c r="M218" s="18"/>
      <c r="N218" s="19"/>
      <c r="O218" s="19"/>
      <c r="P218" s="19"/>
      <c r="Q218" s="19"/>
    </row>
    <row r="219" s="12" customFormat="1" spans="1:17">
      <c r="A219" s="17"/>
      <c r="B219" s="17"/>
      <c r="C219" s="17"/>
      <c r="D219" s="17"/>
      <c r="E219" s="6"/>
      <c r="F219" s="17"/>
      <c r="G219" s="17"/>
      <c r="H219" s="17"/>
      <c r="I219" s="17"/>
      <c r="J219" s="17"/>
      <c r="K219" s="17"/>
      <c r="L219" s="17"/>
      <c r="M219" s="18"/>
      <c r="N219" s="19"/>
      <c r="O219" s="19"/>
      <c r="P219" s="19"/>
      <c r="Q219" s="19"/>
    </row>
    <row r="220" s="12" customFormat="1" spans="1:17">
      <c r="A220" s="17"/>
      <c r="B220" s="17"/>
      <c r="C220" s="17"/>
      <c r="D220" s="17"/>
      <c r="E220" s="6"/>
      <c r="F220" s="17"/>
      <c r="G220" s="17"/>
      <c r="H220" s="17"/>
      <c r="I220" s="17"/>
      <c r="J220" s="17"/>
      <c r="K220" s="17"/>
      <c r="L220" s="17"/>
      <c r="M220" s="18"/>
      <c r="N220" s="19"/>
      <c r="O220" s="19"/>
      <c r="P220" s="19"/>
      <c r="Q220" s="19"/>
    </row>
    <row r="221" s="12" customFormat="1" spans="1:17">
      <c r="A221" s="17"/>
      <c r="B221" s="17"/>
      <c r="C221" s="17"/>
      <c r="D221" s="17"/>
      <c r="E221" s="6"/>
      <c r="F221" s="17"/>
      <c r="G221" s="17"/>
      <c r="H221" s="17"/>
      <c r="I221" s="17"/>
      <c r="J221" s="17"/>
      <c r="K221" s="17"/>
      <c r="L221" s="17"/>
      <c r="M221" s="18"/>
      <c r="N221" s="19"/>
      <c r="O221" s="19"/>
      <c r="P221" s="19"/>
      <c r="Q221" s="19"/>
    </row>
    <row r="222" s="12" customFormat="1" spans="1:17">
      <c r="A222" s="17"/>
      <c r="B222" s="17"/>
      <c r="C222" s="17"/>
      <c r="D222" s="17"/>
      <c r="E222" s="6"/>
      <c r="F222" s="17"/>
      <c r="G222" s="17"/>
      <c r="H222" s="17"/>
      <c r="I222" s="17"/>
      <c r="J222" s="17"/>
      <c r="K222" s="17"/>
      <c r="L222" s="17"/>
      <c r="M222" s="18"/>
      <c r="N222" s="19"/>
      <c r="O222" s="19"/>
      <c r="P222" s="19"/>
      <c r="Q222" s="19"/>
    </row>
    <row r="223" s="12" customFormat="1" spans="1:17">
      <c r="A223" s="17"/>
      <c r="B223" s="17"/>
      <c r="C223" s="17"/>
      <c r="D223" s="17"/>
      <c r="E223" s="6"/>
      <c r="F223" s="17"/>
      <c r="G223" s="17"/>
      <c r="H223" s="17"/>
      <c r="I223" s="17"/>
      <c r="J223" s="17"/>
      <c r="K223" s="17"/>
      <c r="L223" s="17"/>
      <c r="M223" s="18"/>
      <c r="N223" s="19"/>
      <c r="O223" s="19"/>
      <c r="P223" s="19"/>
      <c r="Q223" s="19"/>
    </row>
    <row r="224" s="12" customFormat="1" spans="1:17">
      <c r="A224" s="17"/>
      <c r="B224" s="17"/>
      <c r="C224" s="17"/>
      <c r="D224" s="17"/>
      <c r="E224" s="6"/>
      <c r="F224" s="17"/>
      <c r="G224" s="17"/>
      <c r="H224" s="17"/>
      <c r="I224" s="17"/>
      <c r="J224" s="17"/>
      <c r="K224" s="17"/>
      <c r="L224" s="17"/>
      <c r="M224" s="18"/>
      <c r="N224" s="19"/>
      <c r="O224" s="19"/>
      <c r="P224" s="19"/>
      <c r="Q224" s="19"/>
    </row>
    <row r="225" s="12" customFormat="1" spans="1:17">
      <c r="A225" s="17"/>
      <c r="B225" s="17"/>
      <c r="C225" s="17"/>
      <c r="D225" s="17"/>
      <c r="E225" s="6"/>
      <c r="F225" s="17"/>
      <c r="G225" s="17"/>
      <c r="H225" s="17"/>
      <c r="I225" s="17"/>
      <c r="J225" s="17"/>
      <c r="K225" s="17"/>
      <c r="L225" s="17"/>
      <c r="M225" s="18"/>
      <c r="N225" s="19"/>
      <c r="O225" s="19"/>
      <c r="P225" s="19"/>
      <c r="Q225" s="19"/>
    </row>
    <row r="226" s="12" customFormat="1" spans="1:17">
      <c r="A226" s="17"/>
      <c r="B226" s="17"/>
      <c r="C226" s="17"/>
      <c r="D226" s="17"/>
      <c r="E226" s="6"/>
      <c r="F226" s="17"/>
      <c r="G226" s="17"/>
      <c r="H226" s="17"/>
      <c r="I226" s="17"/>
      <c r="J226" s="17"/>
      <c r="K226" s="17"/>
      <c r="L226" s="17"/>
      <c r="M226" s="18"/>
      <c r="N226" s="19"/>
      <c r="O226" s="19"/>
      <c r="P226" s="19"/>
      <c r="Q226" s="19"/>
    </row>
    <row r="227" s="12" customFormat="1" spans="1:17">
      <c r="A227" s="17"/>
      <c r="B227" s="17"/>
      <c r="C227" s="17"/>
      <c r="D227" s="17"/>
      <c r="E227" s="6"/>
      <c r="F227" s="17"/>
      <c r="G227" s="17"/>
      <c r="H227" s="17"/>
      <c r="I227" s="17"/>
      <c r="J227" s="17"/>
      <c r="K227" s="17"/>
      <c r="L227" s="17"/>
      <c r="M227" s="18"/>
      <c r="N227" s="19"/>
      <c r="O227" s="19"/>
      <c r="P227" s="19"/>
      <c r="Q227" s="19"/>
    </row>
    <row r="228" s="12" customFormat="1" spans="1:17">
      <c r="A228" s="17"/>
      <c r="B228" s="17"/>
      <c r="C228" s="17"/>
      <c r="D228" s="17"/>
      <c r="E228" s="6"/>
      <c r="F228" s="17"/>
      <c r="G228" s="17"/>
      <c r="H228" s="17"/>
      <c r="I228" s="17"/>
      <c r="J228" s="17"/>
      <c r="K228" s="17"/>
      <c r="L228" s="17"/>
      <c r="M228" s="18"/>
      <c r="N228" s="19"/>
      <c r="O228" s="19"/>
      <c r="P228" s="19"/>
      <c r="Q228" s="19"/>
    </row>
    <row r="229" s="12" customFormat="1" spans="1:17">
      <c r="A229" s="17"/>
      <c r="B229" s="17"/>
      <c r="C229" s="17"/>
      <c r="D229" s="17"/>
      <c r="E229" s="6"/>
      <c r="F229" s="17"/>
      <c r="G229" s="17"/>
      <c r="H229" s="17"/>
      <c r="I229" s="17"/>
      <c r="J229" s="17"/>
      <c r="K229" s="17"/>
      <c r="L229" s="17"/>
      <c r="M229" s="18"/>
      <c r="N229" s="19"/>
      <c r="O229" s="19"/>
      <c r="P229" s="19"/>
      <c r="Q229" s="19"/>
    </row>
    <row r="230" s="12" customFormat="1" spans="1:17">
      <c r="A230" s="17"/>
      <c r="B230" s="17"/>
      <c r="C230" s="17"/>
      <c r="D230" s="17"/>
      <c r="E230" s="6"/>
      <c r="F230" s="17"/>
      <c r="G230" s="17"/>
      <c r="H230" s="17"/>
      <c r="I230" s="17"/>
      <c r="J230" s="17"/>
      <c r="K230" s="17"/>
      <c r="L230" s="17"/>
      <c r="M230" s="18"/>
      <c r="N230" s="19"/>
      <c r="O230" s="19"/>
      <c r="P230" s="19"/>
      <c r="Q230" s="19"/>
    </row>
    <row r="231" s="12" customFormat="1" spans="1:17">
      <c r="A231" s="17"/>
      <c r="B231" s="17"/>
      <c r="C231" s="17"/>
      <c r="D231" s="17"/>
      <c r="E231" s="6"/>
      <c r="F231" s="17"/>
      <c r="G231" s="17"/>
      <c r="H231" s="17"/>
      <c r="I231" s="17"/>
      <c r="J231" s="17"/>
      <c r="K231" s="17"/>
      <c r="L231" s="17"/>
      <c r="M231" s="18"/>
      <c r="N231" s="19"/>
      <c r="O231" s="19"/>
      <c r="P231" s="19"/>
      <c r="Q231" s="19"/>
    </row>
    <row r="232" s="12" customFormat="1" spans="1:17">
      <c r="A232" s="17"/>
      <c r="B232" s="17"/>
      <c r="C232" s="17"/>
      <c r="D232" s="17"/>
      <c r="E232" s="6"/>
      <c r="F232" s="17"/>
      <c r="G232" s="17"/>
      <c r="H232" s="17"/>
      <c r="I232" s="17"/>
      <c r="J232" s="17"/>
      <c r="K232" s="17"/>
      <c r="L232" s="17"/>
      <c r="M232" s="18"/>
      <c r="N232" s="19"/>
      <c r="O232" s="19"/>
      <c r="P232" s="19"/>
      <c r="Q232" s="19"/>
    </row>
    <row r="233" s="12" customFormat="1" spans="1:17">
      <c r="A233" s="17"/>
      <c r="B233" s="17"/>
      <c r="C233" s="17"/>
      <c r="D233" s="17"/>
      <c r="E233" s="6"/>
      <c r="F233" s="17"/>
      <c r="G233" s="17"/>
      <c r="H233" s="17"/>
      <c r="I233" s="17"/>
      <c r="J233" s="17"/>
      <c r="K233" s="17"/>
      <c r="L233" s="17"/>
      <c r="M233" s="18"/>
      <c r="N233" s="19"/>
      <c r="O233" s="19"/>
      <c r="P233" s="19"/>
      <c r="Q233" s="19"/>
    </row>
    <row r="234" s="12" customFormat="1" spans="1:17">
      <c r="A234" s="17"/>
      <c r="B234" s="17"/>
      <c r="C234" s="17"/>
      <c r="D234" s="17"/>
      <c r="E234" s="6"/>
      <c r="F234" s="17"/>
      <c r="G234" s="17"/>
      <c r="H234" s="17"/>
      <c r="I234" s="17"/>
      <c r="J234" s="17"/>
      <c r="K234" s="17"/>
      <c r="L234" s="17"/>
      <c r="M234" s="18"/>
      <c r="N234" s="19"/>
      <c r="O234" s="19"/>
      <c r="P234" s="19"/>
      <c r="Q234" s="19"/>
    </row>
    <row r="235" s="12" customFormat="1" spans="1:17">
      <c r="A235" s="17"/>
      <c r="B235" s="17"/>
      <c r="C235" s="17"/>
      <c r="D235" s="17"/>
      <c r="E235" s="6"/>
      <c r="F235" s="17"/>
      <c r="G235" s="17"/>
      <c r="H235" s="17"/>
      <c r="I235" s="17"/>
      <c r="J235" s="17"/>
      <c r="K235" s="17"/>
      <c r="L235" s="17"/>
      <c r="M235" s="18"/>
      <c r="N235" s="19"/>
      <c r="O235" s="19"/>
      <c r="P235" s="19"/>
      <c r="Q235" s="19"/>
    </row>
    <row r="236" s="12" customFormat="1" spans="1:17">
      <c r="A236" s="17"/>
      <c r="B236" s="17"/>
      <c r="C236" s="17"/>
      <c r="D236" s="17"/>
      <c r="E236" s="6"/>
      <c r="F236" s="17"/>
      <c r="G236" s="17"/>
      <c r="H236" s="17"/>
      <c r="I236" s="17"/>
      <c r="J236" s="17"/>
      <c r="K236" s="17"/>
      <c r="L236" s="17"/>
      <c r="M236" s="18"/>
      <c r="N236" s="19"/>
      <c r="O236" s="19"/>
      <c r="P236" s="19"/>
      <c r="Q236" s="19"/>
    </row>
    <row r="237" s="12" customFormat="1" spans="1:17">
      <c r="A237" s="17"/>
      <c r="B237" s="17"/>
      <c r="C237" s="17"/>
      <c r="D237" s="17"/>
      <c r="E237" s="6"/>
      <c r="F237" s="17"/>
      <c r="G237" s="17"/>
      <c r="H237" s="17"/>
      <c r="I237" s="17"/>
      <c r="J237" s="17"/>
      <c r="K237" s="17"/>
      <c r="L237" s="17"/>
      <c r="M237" s="18"/>
      <c r="N237" s="19"/>
      <c r="O237" s="19"/>
      <c r="P237" s="19"/>
      <c r="Q237" s="19"/>
    </row>
    <row r="238" s="12" customFormat="1" spans="1:17">
      <c r="A238" s="17"/>
      <c r="B238" s="17"/>
      <c r="C238" s="17"/>
      <c r="D238" s="17"/>
      <c r="E238" s="6"/>
      <c r="F238" s="17"/>
      <c r="G238" s="17"/>
      <c r="H238" s="17"/>
      <c r="I238" s="17"/>
      <c r="J238" s="17"/>
      <c r="K238" s="17"/>
      <c r="L238" s="17"/>
      <c r="M238" s="18"/>
      <c r="N238" s="19"/>
      <c r="O238" s="19"/>
      <c r="P238" s="19"/>
      <c r="Q238" s="19"/>
    </row>
    <row r="239" s="12" customFormat="1" spans="1:17">
      <c r="A239" s="17"/>
      <c r="B239" s="17"/>
      <c r="C239" s="17"/>
      <c r="D239" s="17"/>
      <c r="E239" s="6"/>
      <c r="F239" s="17"/>
      <c r="G239" s="17"/>
      <c r="H239" s="17"/>
      <c r="I239" s="17"/>
      <c r="J239" s="17"/>
      <c r="K239" s="17"/>
      <c r="L239" s="17"/>
      <c r="M239" s="18"/>
      <c r="N239" s="19"/>
      <c r="O239" s="19"/>
      <c r="P239" s="19"/>
      <c r="Q239" s="19"/>
    </row>
    <row r="240" s="12" customFormat="1" spans="1:17">
      <c r="A240" s="17"/>
      <c r="B240" s="17"/>
      <c r="C240" s="17"/>
      <c r="D240" s="17"/>
      <c r="E240" s="6"/>
      <c r="F240" s="17"/>
      <c r="G240" s="17"/>
      <c r="H240" s="17"/>
      <c r="I240" s="17"/>
      <c r="J240" s="17"/>
      <c r="K240" s="17"/>
      <c r="L240" s="17"/>
      <c r="M240" s="18"/>
      <c r="N240" s="19"/>
      <c r="O240" s="19"/>
      <c r="P240" s="19"/>
      <c r="Q240" s="19"/>
    </row>
    <row r="241" s="12" customFormat="1" spans="1:17">
      <c r="A241" s="17"/>
      <c r="B241" s="17"/>
      <c r="C241" s="17"/>
      <c r="D241" s="17"/>
      <c r="E241" s="6"/>
      <c r="F241" s="17"/>
      <c r="G241" s="17"/>
      <c r="H241" s="17"/>
      <c r="I241" s="17"/>
      <c r="J241" s="17"/>
      <c r="K241" s="17"/>
      <c r="L241" s="17"/>
      <c r="M241" s="18"/>
      <c r="N241" s="19"/>
      <c r="O241" s="19"/>
      <c r="P241" s="19"/>
      <c r="Q241" s="19"/>
    </row>
    <row r="242" s="12" customFormat="1" spans="1:17">
      <c r="A242" s="17"/>
      <c r="B242" s="17"/>
      <c r="C242" s="17"/>
      <c r="D242" s="17"/>
      <c r="E242" s="6"/>
      <c r="F242" s="17"/>
      <c r="G242" s="17"/>
      <c r="H242" s="17"/>
      <c r="I242" s="17"/>
      <c r="J242" s="17"/>
      <c r="K242" s="17"/>
      <c r="L242" s="17"/>
      <c r="M242" s="18"/>
      <c r="N242" s="19"/>
      <c r="O242" s="19"/>
      <c r="P242" s="19"/>
      <c r="Q242" s="19"/>
    </row>
    <row r="243" s="12" customFormat="1" spans="1:17">
      <c r="A243" s="17"/>
      <c r="B243" s="17"/>
      <c r="C243" s="17"/>
      <c r="D243" s="17"/>
      <c r="E243" s="6"/>
      <c r="F243" s="17"/>
      <c r="G243" s="17"/>
      <c r="H243" s="17"/>
      <c r="I243" s="17"/>
      <c r="J243" s="17"/>
      <c r="K243" s="17"/>
      <c r="L243" s="17"/>
      <c r="M243" s="18"/>
      <c r="N243" s="19"/>
      <c r="O243" s="19"/>
      <c r="P243" s="19"/>
      <c r="Q243" s="19"/>
    </row>
    <row r="244" s="12" customFormat="1" spans="1:17">
      <c r="A244" s="17"/>
      <c r="B244" s="17"/>
      <c r="C244" s="17"/>
      <c r="D244" s="17"/>
      <c r="E244" s="6"/>
      <c r="F244" s="17"/>
      <c r="G244" s="17"/>
      <c r="H244" s="17"/>
      <c r="I244" s="17"/>
      <c r="J244" s="17"/>
      <c r="K244" s="17"/>
      <c r="L244" s="17"/>
      <c r="M244" s="18"/>
      <c r="N244" s="19"/>
      <c r="O244" s="19"/>
      <c r="P244" s="19"/>
      <c r="Q244" s="19"/>
    </row>
    <row r="245" s="12" customFormat="1" spans="1:17">
      <c r="A245" s="17"/>
      <c r="B245" s="17"/>
      <c r="C245" s="17"/>
      <c r="D245" s="17"/>
      <c r="E245" s="6"/>
      <c r="F245" s="17"/>
      <c r="G245" s="17"/>
      <c r="H245" s="17"/>
      <c r="I245" s="17"/>
      <c r="J245" s="17"/>
      <c r="K245" s="17"/>
      <c r="L245" s="17"/>
      <c r="M245" s="18"/>
      <c r="N245" s="19"/>
      <c r="O245" s="19"/>
      <c r="P245" s="19"/>
      <c r="Q245" s="19"/>
    </row>
    <row r="246" s="12" customFormat="1" spans="1:17">
      <c r="A246" s="17"/>
      <c r="B246" s="17"/>
      <c r="C246" s="17"/>
      <c r="D246" s="17"/>
      <c r="E246" s="6"/>
      <c r="F246" s="17"/>
      <c r="G246" s="17"/>
      <c r="H246" s="17"/>
      <c r="I246" s="17"/>
      <c r="J246" s="17"/>
      <c r="K246" s="17"/>
      <c r="L246" s="17"/>
      <c r="M246" s="18"/>
      <c r="N246" s="19"/>
      <c r="O246" s="19"/>
      <c r="P246" s="19"/>
      <c r="Q246" s="19"/>
    </row>
    <row r="247" s="12" customFormat="1" spans="1:17">
      <c r="A247" s="17"/>
      <c r="B247" s="17"/>
      <c r="C247" s="17"/>
      <c r="D247" s="17"/>
      <c r="E247" s="6"/>
      <c r="F247" s="17"/>
      <c r="G247" s="17"/>
      <c r="H247" s="17"/>
      <c r="I247" s="17"/>
      <c r="J247" s="17"/>
      <c r="K247" s="17"/>
      <c r="L247" s="17"/>
      <c r="M247" s="18"/>
      <c r="N247" s="19"/>
      <c r="O247" s="19"/>
      <c r="P247" s="19"/>
      <c r="Q247" s="19"/>
    </row>
    <row r="248" s="12" customFormat="1" spans="1:17">
      <c r="A248" s="17"/>
      <c r="B248" s="17"/>
      <c r="C248" s="17"/>
      <c r="D248" s="17"/>
      <c r="E248" s="6"/>
      <c r="F248" s="17"/>
      <c r="G248" s="17"/>
      <c r="H248" s="17"/>
      <c r="I248" s="17"/>
      <c r="J248" s="17"/>
      <c r="K248" s="17"/>
      <c r="L248" s="17"/>
      <c r="M248" s="18"/>
      <c r="N248" s="19"/>
      <c r="O248" s="19"/>
      <c r="P248" s="19"/>
      <c r="Q248" s="19"/>
    </row>
    <row r="249" s="12" customFormat="1" spans="1:17">
      <c r="A249" s="17"/>
      <c r="B249" s="17"/>
      <c r="C249" s="17"/>
      <c r="D249" s="17"/>
      <c r="E249" s="6"/>
      <c r="F249" s="17"/>
      <c r="G249" s="17"/>
      <c r="H249" s="17"/>
      <c r="I249" s="17"/>
      <c r="J249" s="17"/>
      <c r="K249" s="17"/>
      <c r="L249" s="17"/>
      <c r="M249" s="18"/>
      <c r="N249" s="19"/>
      <c r="O249" s="19"/>
      <c r="P249" s="19"/>
      <c r="Q249" s="19"/>
    </row>
    <row r="250" s="12" customFormat="1" spans="1:17">
      <c r="A250" s="17"/>
      <c r="B250" s="17"/>
      <c r="C250" s="17"/>
      <c r="D250" s="17"/>
      <c r="E250" s="6"/>
      <c r="F250" s="17"/>
      <c r="G250" s="17"/>
      <c r="H250" s="17"/>
      <c r="I250" s="17"/>
      <c r="J250" s="17"/>
      <c r="K250" s="17"/>
      <c r="L250" s="17"/>
      <c r="M250" s="18"/>
      <c r="N250" s="19"/>
      <c r="O250" s="19"/>
      <c r="P250" s="19"/>
      <c r="Q250" s="19"/>
    </row>
    <row r="251" s="12" customFormat="1" spans="1:17">
      <c r="A251" s="17"/>
      <c r="B251" s="17"/>
      <c r="C251" s="17"/>
      <c r="D251" s="17"/>
      <c r="E251" s="6"/>
      <c r="F251" s="17"/>
      <c r="G251" s="17"/>
      <c r="H251" s="17"/>
      <c r="I251" s="17"/>
      <c r="J251" s="17"/>
      <c r="K251" s="17"/>
      <c r="L251" s="17"/>
      <c r="M251" s="18"/>
      <c r="N251" s="19"/>
      <c r="O251" s="19"/>
      <c r="P251" s="19"/>
      <c r="Q251" s="19"/>
    </row>
    <row r="252" s="12" customFormat="1" spans="1:17">
      <c r="A252" s="17"/>
      <c r="B252" s="17"/>
      <c r="C252" s="17"/>
      <c r="D252" s="17"/>
      <c r="E252" s="6"/>
      <c r="F252" s="17"/>
      <c r="G252" s="17"/>
      <c r="H252" s="17"/>
      <c r="I252" s="17"/>
      <c r="J252" s="17"/>
      <c r="K252" s="17"/>
      <c r="L252" s="17"/>
      <c r="M252" s="18"/>
      <c r="N252" s="19"/>
      <c r="O252" s="19"/>
      <c r="P252" s="19"/>
      <c r="Q252" s="19"/>
    </row>
    <row r="253" s="12" customFormat="1" spans="1:17">
      <c r="A253" s="17"/>
      <c r="B253" s="17"/>
      <c r="C253" s="17"/>
      <c r="D253" s="17"/>
      <c r="E253" s="6"/>
      <c r="F253" s="17"/>
      <c r="G253" s="17"/>
      <c r="H253" s="17"/>
      <c r="I253" s="17"/>
      <c r="J253" s="17"/>
      <c r="K253" s="17"/>
      <c r="L253" s="17"/>
      <c r="M253" s="18"/>
      <c r="N253" s="19"/>
      <c r="O253" s="19"/>
      <c r="P253" s="19"/>
      <c r="Q253" s="19"/>
    </row>
    <row r="254" s="12" customFormat="1" spans="1:17">
      <c r="A254" s="17"/>
      <c r="B254" s="17"/>
      <c r="C254" s="17"/>
      <c r="D254" s="17"/>
      <c r="E254" s="6"/>
      <c r="F254" s="17"/>
      <c r="G254" s="17"/>
      <c r="H254" s="17"/>
      <c r="I254" s="17"/>
      <c r="J254" s="17"/>
      <c r="K254" s="17"/>
      <c r="L254" s="17"/>
      <c r="M254" s="18"/>
      <c r="N254" s="19"/>
      <c r="O254" s="19"/>
      <c r="P254" s="19"/>
      <c r="Q254" s="19"/>
    </row>
    <row r="255" s="12" customFormat="1" spans="1:17">
      <c r="A255" s="17"/>
      <c r="B255" s="17"/>
      <c r="C255" s="17"/>
      <c r="D255" s="17"/>
      <c r="E255" s="6"/>
      <c r="F255" s="17"/>
      <c r="G255" s="17"/>
      <c r="H255" s="17"/>
      <c r="I255" s="17"/>
      <c r="J255" s="17"/>
      <c r="K255" s="17"/>
      <c r="L255" s="17"/>
      <c r="M255" s="18"/>
      <c r="N255" s="19"/>
      <c r="O255" s="19"/>
      <c r="P255" s="19"/>
      <c r="Q255" s="19"/>
    </row>
    <row r="256" s="12" customFormat="1" spans="1:17">
      <c r="A256" s="17"/>
      <c r="B256" s="17"/>
      <c r="C256" s="17"/>
      <c r="D256" s="17"/>
      <c r="E256" s="6"/>
      <c r="F256" s="17"/>
      <c r="G256" s="17"/>
      <c r="H256" s="17"/>
      <c r="I256" s="17"/>
      <c r="J256" s="17"/>
      <c r="K256" s="17"/>
      <c r="L256" s="17"/>
      <c r="M256" s="18"/>
      <c r="N256" s="19"/>
      <c r="O256" s="19"/>
      <c r="P256" s="19"/>
      <c r="Q256" s="19"/>
    </row>
    <row r="257" s="12" customFormat="1" spans="1:17">
      <c r="A257" s="17"/>
      <c r="B257" s="17"/>
      <c r="C257" s="17"/>
      <c r="D257" s="17"/>
      <c r="E257" s="6"/>
      <c r="F257" s="17"/>
      <c r="G257" s="17"/>
      <c r="H257" s="17"/>
      <c r="I257" s="17"/>
      <c r="J257" s="17"/>
      <c r="K257" s="17"/>
      <c r="L257" s="17"/>
      <c r="M257" s="18"/>
      <c r="N257" s="19"/>
      <c r="O257" s="19"/>
      <c r="P257" s="19"/>
      <c r="Q257" s="19"/>
    </row>
    <row r="258" s="12" customFormat="1" spans="1:17">
      <c r="A258" s="17"/>
      <c r="B258" s="17"/>
      <c r="C258" s="17"/>
      <c r="D258" s="17"/>
      <c r="E258" s="6"/>
      <c r="F258" s="17"/>
      <c r="G258" s="17"/>
      <c r="H258" s="17"/>
      <c r="I258" s="17"/>
      <c r="J258" s="17"/>
      <c r="K258" s="17"/>
      <c r="L258" s="17"/>
      <c r="M258" s="18"/>
      <c r="N258" s="19"/>
      <c r="O258" s="19"/>
      <c r="P258" s="19"/>
      <c r="Q258" s="19"/>
    </row>
    <row r="259" s="12" customFormat="1" spans="1:17">
      <c r="A259" s="17"/>
      <c r="B259" s="17"/>
      <c r="C259" s="17"/>
      <c r="D259" s="17"/>
      <c r="E259" s="6"/>
      <c r="F259" s="17"/>
      <c r="G259" s="17"/>
      <c r="H259" s="17"/>
      <c r="I259" s="17"/>
      <c r="J259" s="17"/>
      <c r="K259" s="17"/>
      <c r="L259" s="17"/>
      <c r="M259" s="18"/>
      <c r="N259" s="19"/>
      <c r="O259" s="19"/>
      <c r="P259" s="19"/>
      <c r="Q259" s="19"/>
    </row>
    <row r="260" s="12" customFormat="1" spans="1:17">
      <c r="A260" s="17"/>
      <c r="B260" s="17"/>
      <c r="C260" s="17"/>
      <c r="D260" s="17"/>
      <c r="E260" s="6"/>
      <c r="F260" s="17"/>
      <c r="G260" s="17"/>
      <c r="H260" s="17"/>
      <c r="I260" s="17"/>
      <c r="J260" s="17"/>
      <c r="K260" s="17"/>
      <c r="L260" s="17"/>
      <c r="M260" s="18"/>
      <c r="N260" s="19"/>
      <c r="O260" s="19"/>
      <c r="P260" s="19"/>
      <c r="Q260" s="19"/>
    </row>
    <row r="261" s="12" customFormat="1" spans="1:17">
      <c r="A261" s="17"/>
      <c r="B261" s="17"/>
      <c r="C261" s="17"/>
      <c r="D261" s="17"/>
      <c r="E261" s="6"/>
      <c r="F261" s="17"/>
      <c r="G261" s="17"/>
      <c r="H261" s="17"/>
      <c r="I261" s="17"/>
      <c r="J261" s="17"/>
      <c r="K261" s="17"/>
      <c r="L261" s="17"/>
      <c r="M261" s="18"/>
      <c r="N261" s="19"/>
      <c r="O261" s="19"/>
      <c r="P261" s="19"/>
      <c r="Q261" s="19"/>
    </row>
    <row r="262" s="12" customFormat="1" spans="1:17">
      <c r="A262" s="17"/>
      <c r="B262" s="17"/>
      <c r="C262" s="17"/>
      <c r="D262" s="17"/>
      <c r="E262" s="6"/>
      <c r="F262" s="17"/>
      <c r="G262" s="17"/>
      <c r="H262" s="17"/>
      <c r="I262" s="17"/>
      <c r="J262" s="17"/>
      <c r="K262" s="17"/>
      <c r="L262" s="17"/>
      <c r="M262" s="18"/>
      <c r="N262" s="19"/>
      <c r="O262" s="19"/>
      <c r="P262" s="19"/>
      <c r="Q262" s="19"/>
    </row>
    <row r="263" s="12" customFormat="1" spans="1:17">
      <c r="A263" s="17"/>
      <c r="B263" s="17"/>
      <c r="C263" s="17"/>
      <c r="D263" s="17"/>
      <c r="E263" s="6"/>
      <c r="F263" s="17"/>
      <c r="G263" s="17"/>
      <c r="H263" s="17"/>
      <c r="I263" s="17"/>
      <c r="J263" s="17"/>
      <c r="K263" s="17"/>
      <c r="L263" s="17"/>
      <c r="M263" s="18"/>
      <c r="N263" s="19"/>
      <c r="O263" s="19"/>
      <c r="P263" s="19"/>
      <c r="Q263" s="19"/>
    </row>
    <row r="264" s="12" customFormat="1" spans="1:17">
      <c r="A264" s="17"/>
      <c r="B264" s="17"/>
      <c r="C264" s="17"/>
      <c r="D264" s="17"/>
      <c r="E264" s="6"/>
      <c r="F264" s="17"/>
      <c r="G264" s="17"/>
      <c r="H264" s="17"/>
      <c r="I264" s="17"/>
      <c r="J264" s="17"/>
      <c r="K264" s="17"/>
      <c r="L264" s="17"/>
      <c r="M264" s="18"/>
      <c r="N264" s="19"/>
      <c r="O264" s="19"/>
      <c r="P264" s="19"/>
      <c r="Q264" s="19"/>
    </row>
    <row r="265" s="12" customFormat="1" spans="1:17">
      <c r="A265" s="17"/>
      <c r="B265" s="17"/>
      <c r="C265" s="17"/>
      <c r="D265" s="17"/>
      <c r="E265" s="6"/>
      <c r="F265" s="17"/>
      <c r="G265" s="17"/>
      <c r="H265" s="17"/>
      <c r="I265" s="17"/>
      <c r="J265" s="17"/>
      <c r="K265" s="17"/>
      <c r="L265" s="17"/>
      <c r="M265" s="18"/>
      <c r="N265" s="19"/>
      <c r="O265" s="19"/>
      <c r="P265" s="19"/>
      <c r="Q265" s="19"/>
    </row>
    <row r="266" s="12" customFormat="1" spans="1:17">
      <c r="A266" s="17"/>
      <c r="B266" s="17"/>
      <c r="C266" s="17"/>
      <c r="D266" s="17"/>
      <c r="E266" s="6"/>
      <c r="F266" s="17"/>
      <c r="G266" s="17"/>
      <c r="H266" s="17"/>
      <c r="I266" s="17"/>
      <c r="J266" s="17"/>
      <c r="K266" s="17"/>
      <c r="L266" s="17"/>
      <c r="M266" s="18"/>
      <c r="N266" s="19"/>
      <c r="O266" s="19"/>
      <c r="P266" s="19"/>
      <c r="Q266" s="19"/>
    </row>
    <row r="267" s="12" customFormat="1" spans="1:17">
      <c r="A267" s="17"/>
      <c r="B267" s="17"/>
      <c r="C267" s="17"/>
      <c r="D267" s="17"/>
      <c r="E267" s="6"/>
      <c r="F267" s="17"/>
      <c r="G267" s="17"/>
      <c r="H267" s="17"/>
      <c r="I267" s="17"/>
      <c r="J267" s="17"/>
      <c r="K267" s="17"/>
      <c r="L267" s="17"/>
      <c r="M267" s="18"/>
      <c r="N267" s="19"/>
      <c r="O267" s="19"/>
      <c r="P267" s="19"/>
      <c r="Q267" s="19"/>
    </row>
    <row r="268" s="12" customFormat="1" spans="1:17">
      <c r="A268" s="17"/>
      <c r="B268" s="17"/>
      <c r="C268" s="17"/>
      <c r="D268" s="17"/>
      <c r="E268" s="6"/>
      <c r="F268" s="17"/>
      <c r="G268" s="17"/>
      <c r="H268" s="17"/>
      <c r="I268" s="17"/>
      <c r="J268" s="17"/>
      <c r="K268" s="17"/>
      <c r="L268" s="17"/>
      <c r="M268" s="18"/>
      <c r="N268" s="19"/>
      <c r="O268" s="19"/>
      <c r="P268" s="19"/>
      <c r="Q268" s="19"/>
    </row>
    <row r="269" s="12" customFormat="1" spans="1:17">
      <c r="A269" s="17"/>
      <c r="B269" s="17"/>
      <c r="C269" s="17"/>
      <c r="D269" s="17"/>
      <c r="E269" s="6"/>
      <c r="F269" s="17"/>
      <c r="G269" s="17"/>
      <c r="H269" s="17"/>
      <c r="I269" s="17"/>
      <c r="J269" s="17"/>
      <c r="K269" s="17"/>
      <c r="L269" s="17"/>
      <c r="M269" s="18"/>
      <c r="N269" s="19"/>
      <c r="O269" s="19"/>
      <c r="P269" s="19"/>
      <c r="Q269" s="19"/>
    </row>
    <row r="270" s="12" customFormat="1" spans="1:17">
      <c r="A270" s="17"/>
      <c r="B270" s="17"/>
      <c r="C270" s="17"/>
      <c r="D270" s="17"/>
      <c r="E270" s="6"/>
      <c r="F270" s="17"/>
      <c r="G270" s="17"/>
      <c r="H270" s="17"/>
      <c r="I270" s="17"/>
      <c r="J270" s="17"/>
      <c r="K270" s="17"/>
      <c r="L270" s="17"/>
      <c r="M270" s="18"/>
      <c r="N270" s="19"/>
      <c r="O270" s="19"/>
      <c r="P270" s="19"/>
      <c r="Q270" s="19"/>
    </row>
    <row r="271" s="12" customFormat="1" spans="1:17">
      <c r="A271" s="17"/>
      <c r="B271" s="17"/>
      <c r="C271" s="17"/>
      <c r="D271" s="17"/>
      <c r="E271" s="6"/>
      <c r="F271" s="17"/>
      <c r="G271" s="17"/>
      <c r="H271" s="17"/>
      <c r="I271" s="17"/>
      <c r="J271" s="17"/>
      <c r="K271" s="17"/>
      <c r="L271" s="17"/>
      <c r="M271" s="18"/>
      <c r="N271" s="19"/>
      <c r="O271" s="19"/>
      <c r="P271" s="19"/>
      <c r="Q271" s="19"/>
    </row>
    <row r="272" s="12" customFormat="1" spans="1:17">
      <c r="A272" s="17"/>
      <c r="B272" s="17"/>
      <c r="C272" s="17"/>
      <c r="D272" s="17"/>
      <c r="E272" s="6"/>
      <c r="F272" s="17"/>
      <c r="G272" s="17"/>
      <c r="H272" s="17"/>
      <c r="I272" s="17"/>
      <c r="J272" s="17"/>
      <c r="K272" s="17"/>
      <c r="L272" s="17"/>
      <c r="M272" s="18"/>
      <c r="N272" s="19"/>
      <c r="O272" s="19"/>
      <c r="P272" s="19"/>
      <c r="Q272" s="19"/>
    </row>
    <row r="273" s="12" customFormat="1" spans="1:17">
      <c r="A273" s="17"/>
      <c r="B273" s="17"/>
      <c r="C273" s="17"/>
      <c r="D273" s="17"/>
      <c r="E273" s="6"/>
      <c r="F273" s="17"/>
      <c r="G273" s="17"/>
      <c r="H273" s="17"/>
      <c r="I273" s="17"/>
      <c r="J273" s="17"/>
      <c r="K273" s="17"/>
      <c r="L273" s="17"/>
      <c r="M273" s="18"/>
      <c r="N273" s="19"/>
      <c r="O273" s="19"/>
      <c r="P273" s="19"/>
      <c r="Q273" s="19"/>
    </row>
    <row r="274" s="12" customFormat="1" spans="1:17">
      <c r="A274" s="17"/>
      <c r="B274" s="17"/>
      <c r="C274" s="17"/>
      <c r="D274" s="17"/>
      <c r="E274" s="6"/>
      <c r="F274" s="17"/>
      <c r="G274" s="17"/>
      <c r="H274" s="17"/>
      <c r="I274" s="17"/>
      <c r="J274" s="17"/>
      <c r="K274" s="17"/>
      <c r="L274" s="17"/>
      <c r="M274" s="18"/>
      <c r="N274" s="19"/>
      <c r="O274" s="19"/>
      <c r="P274" s="19"/>
      <c r="Q274" s="19"/>
    </row>
    <row r="275" s="12" customFormat="1" spans="1:17">
      <c r="A275" s="17"/>
      <c r="B275" s="17"/>
      <c r="C275" s="17"/>
      <c r="D275" s="17"/>
      <c r="E275" s="6"/>
      <c r="F275" s="17"/>
      <c r="G275" s="17"/>
      <c r="H275" s="17"/>
      <c r="I275" s="17"/>
      <c r="J275" s="17"/>
      <c r="K275" s="17"/>
      <c r="L275" s="17"/>
      <c r="M275" s="18"/>
      <c r="N275" s="19"/>
      <c r="O275" s="19"/>
      <c r="P275" s="19"/>
      <c r="Q275" s="19"/>
    </row>
    <row r="276" s="12" customFormat="1" spans="1:17">
      <c r="A276" s="17"/>
      <c r="B276" s="17"/>
      <c r="C276" s="17"/>
      <c r="D276" s="17"/>
      <c r="E276" s="6"/>
      <c r="F276" s="17"/>
      <c r="G276" s="17"/>
      <c r="H276" s="17"/>
      <c r="I276" s="17"/>
      <c r="J276" s="17"/>
      <c r="K276" s="17"/>
      <c r="L276" s="17"/>
      <c r="M276" s="18"/>
      <c r="N276" s="19"/>
      <c r="O276" s="19"/>
      <c r="P276" s="19"/>
      <c r="Q276" s="19"/>
    </row>
    <row r="277" s="12" customFormat="1" spans="1:17">
      <c r="A277" s="17"/>
      <c r="B277" s="17"/>
      <c r="C277" s="17"/>
      <c r="D277" s="17"/>
      <c r="E277" s="6"/>
      <c r="F277" s="17"/>
      <c r="G277" s="17"/>
      <c r="H277" s="17"/>
      <c r="I277" s="17"/>
      <c r="J277" s="17"/>
      <c r="K277" s="17"/>
      <c r="L277" s="17"/>
      <c r="M277" s="18"/>
      <c r="N277" s="19"/>
      <c r="O277" s="19"/>
      <c r="P277" s="19"/>
      <c r="Q277" s="19"/>
    </row>
    <row r="278" s="12" customFormat="1" spans="1:17">
      <c r="A278" s="17"/>
      <c r="B278" s="17"/>
      <c r="C278" s="17"/>
      <c r="D278" s="17"/>
      <c r="E278" s="6"/>
      <c r="F278" s="17"/>
      <c r="G278" s="17"/>
      <c r="H278" s="17"/>
      <c r="I278" s="17"/>
      <c r="J278" s="17"/>
      <c r="K278" s="17"/>
      <c r="L278" s="17"/>
      <c r="M278" s="18"/>
      <c r="N278" s="19"/>
      <c r="O278" s="19"/>
      <c r="P278" s="19"/>
      <c r="Q278" s="19"/>
    </row>
    <row r="279" s="12" customFormat="1" spans="1:17">
      <c r="A279" s="17"/>
      <c r="B279" s="17"/>
      <c r="C279" s="17"/>
      <c r="D279" s="17"/>
      <c r="E279" s="6"/>
      <c r="F279" s="17"/>
      <c r="G279" s="17"/>
      <c r="H279" s="17"/>
      <c r="I279" s="17"/>
      <c r="J279" s="17"/>
      <c r="K279" s="17"/>
      <c r="L279" s="17"/>
      <c r="M279" s="18"/>
      <c r="N279" s="19"/>
      <c r="O279" s="19"/>
      <c r="P279" s="19"/>
      <c r="Q279" s="19"/>
    </row>
    <row r="280" s="12" customFormat="1" spans="1:17">
      <c r="A280" s="17"/>
      <c r="B280" s="17"/>
      <c r="C280" s="17"/>
      <c r="D280" s="17"/>
      <c r="E280" s="6"/>
      <c r="F280" s="17"/>
      <c r="G280" s="17"/>
      <c r="H280" s="17"/>
      <c r="I280" s="17"/>
      <c r="J280" s="17"/>
      <c r="K280" s="17"/>
      <c r="L280" s="17"/>
      <c r="M280" s="18"/>
      <c r="N280" s="19"/>
      <c r="O280" s="19"/>
      <c r="P280" s="19"/>
      <c r="Q280" s="19"/>
    </row>
    <row r="281" s="12" customFormat="1" spans="1:17">
      <c r="A281" s="17"/>
      <c r="B281" s="17"/>
      <c r="C281" s="17"/>
      <c r="D281" s="17"/>
      <c r="E281" s="6"/>
      <c r="F281" s="17"/>
      <c r="G281" s="17"/>
      <c r="H281" s="17"/>
      <c r="I281" s="17"/>
      <c r="J281" s="17"/>
      <c r="K281" s="17"/>
      <c r="L281" s="17"/>
      <c r="M281" s="18"/>
      <c r="N281" s="19"/>
      <c r="O281" s="19"/>
      <c r="P281" s="19"/>
      <c r="Q281" s="19"/>
    </row>
    <row r="282" s="12" customFormat="1" spans="1:17">
      <c r="A282" s="17"/>
      <c r="B282" s="17"/>
      <c r="C282" s="17"/>
      <c r="D282" s="17"/>
      <c r="E282" s="6"/>
      <c r="F282" s="17"/>
      <c r="G282" s="17"/>
      <c r="H282" s="17"/>
      <c r="I282" s="17"/>
      <c r="J282" s="17"/>
      <c r="K282" s="17"/>
      <c r="L282" s="17"/>
      <c r="M282" s="18"/>
      <c r="N282" s="19"/>
      <c r="O282" s="19"/>
      <c r="P282" s="19"/>
      <c r="Q282" s="19"/>
    </row>
    <row r="283" s="12" customFormat="1" spans="1:17">
      <c r="A283" s="17"/>
      <c r="B283" s="17"/>
      <c r="C283" s="17"/>
      <c r="D283" s="17"/>
      <c r="E283" s="6"/>
      <c r="F283" s="17"/>
      <c r="G283" s="17"/>
      <c r="H283" s="17"/>
      <c r="I283" s="17"/>
      <c r="J283" s="17"/>
      <c r="K283" s="17"/>
      <c r="L283" s="17"/>
      <c r="M283" s="18"/>
      <c r="N283" s="19"/>
      <c r="O283" s="19"/>
      <c r="P283" s="19"/>
      <c r="Q283" s="19"/>
    </row>
    <row r="284" s="12" customFormat="1" spans="1:17">
      <c r="A284" s="17"/>
      <c r="B284" s="17"/>
      <c r="C284" s="17"/>
      <c r="D284" s="17"/>
      <c r="E284" s="6"/>
      <c r="F284" s="17"/>
      <c r="G284" s="17"/>
      <c r="H284" s="17"/>
      <c r="I284" s="17"/>
      <c r="J284" s="17"/>
      <c r="K284" s="17"/>
      <c r="L284" s="17"/>
      <c r="M284" s="18"/>
      <c r="N284" s="19"/>
      <c r="O284" s="19"/>
      <c r="P284" s="19"/>
      <c r="Q284" s="19"/>
    </row>
    <row r="285" s="12" customFormat="1" spans="1:17">
      <c r="A285" s="17"/>
      <c r="B285" s="17"/>
      <c r="C285" s="17"/>
      <c r="D285" s="17"/>
      <c r="E285" s="6"/>
      <c r="F285" s="17"/>
      <c r="G285" s="17"/>
      <c r="H285" s="17"/>
      <c r="I285" s="17"/>
      <c r="J285" s="17"/>
      <c r="K285" s="17"/>
      <c r="L285" s="17"/>
      <c r="M285" s="18"/>
      <c r="N285" s="19"/>
      <c r="O285" s="19"/>
      <c r="P285" s="19"/>
      <c r="Q285" s="19"/>
    </row>
    <row r="286" s="12" customFormat="1" spans="1:17">
      <c r="A286" s="17"/>
      <c r="B286" s="17"/>
      <c r="C286" s="17"/>
      <c r="D286" s="17"/>
      <c r="E286" s="6"/>
      <c r="F286" s="17"/>
      <c r="G286" s="17"/>
      <c r="H286" s="17"/>
      <c r="I286" s="17"/>
      <c r="J286" s="17"/>
      <c r="K286" s="17"/>
      <c r="L286" s="17"/>
      <c r="M286" s="18"/>
      <c r="N286" s="19"/>
      <c r="O286" s="19"/>
      <c r="P286" s="19"/>
      <c r="Q286" s="19"/>
    </row>
    <row r="287" s="12" customFormat="1" spans="1:17">
      <c r="A287" s="17"/>
      <c r="B287" s="17"/>
      <c r="C287" s="17"/>
      <c r="D287" s="17"/>
      <c r="E287" s="6"/>
      <c r="F287" s="17"/>
      <c r="G287" s="17"/>
      <c r="H287" s="17"/>
      <c r="I287" s="17"/>
      <c r="J287" s="17"/>
      <c r="K287" s="17"/>
      <c r="L287" s="17"/>
      <c r="M287" s="18"/>
      <c r="N287" s="19"/>
      <c r="O287" s="19"/>
      <c r="P287" s="19"/>
      <c r="Q287" s="19"/>
    </row>
    <row r="288" s="12" customFormat="1" spans="1:17">
      <c r="A288" s="17"/>
      <c r="B288" s="17"/>
      <c r="C288" s="17"/>
      <c r="D288" s="17"/>
      <c r="E288" s="6"/>
      <c r="F288" s="17"/>
      <c r="G288" s="17"/>
      <c r="H288" s="17"/>
      <c r="I288" s="17"/>
      <c r="J288" s="17"/>
      <c r="K288" s="17"/>
      <c r="L288" s="17"/>
      <c r="M288" s="18"/>
      <c r="N288" s="19"/>
      <c r="O288" s="19"/>
      <c r="P288" s="19"/>
      <c r="Q288" s="19"/>
    </row>
    <row r="289" s="12" customFormat="1" spans="1:17">
      <c r="A289" s="17"/>
      <c r="B289" s="17"/>
      <c r="C289" s="17"/>
      <c r="D289" s="17"/>
      <c r="E289" s="6"/>
      <c r="F289" s="17"/>
      <c r="G289" s="17"/>
      <c r="H289" s="17"/>
      <c r="I289" s="17"/>
      <c r="J289" s="17"/>
      <c r="K289" s="17"/>
      <c r="L289" s="17"/>
      <c r="M289" s="18"/>
      <c r="N289" s="19"/>
      <c r="O289" s="19"/>
      <c r="P289" s="19"/>
      <c r="Q289" s="19"/>
    </row>
    <row r="290" s="12" customFormat="1" spans="1:17">
      <c r="A290" s="17"/>
      <c r="B290" s="17"/>
      <c r="C290" s="17"/>
      <c r="D290" s="17"/>
      <c r="E290" s="6"/>
      <c r="F290" s="17"/>
      <c r="G290" s="17"/>
      <c r="H290" s="17"/>
      <c r="I290" s="17"/>
      <c r="J290" s="17"/>
      <c r="K290" s="17"/>
      <c r="L290" s="17"/>
      <c r="M290" s="18"/>
      <c r="N290" s="19"/>
      <c r="O290" s="19"/>
      <c r="P290" s="19"/>
      <c r="Q290" s="19"/>
    </row>
    <row r="291" s="12" customFormat="1" spans="1:17">
      <c r="A291" s="17"/>
      <c r="B291" s="17"/>
      <c r="C291" s="17"/>
      <c r="D291" s="17"/>
      <c r="E291" s="6"/>
      <c r="F291" s="17"/>
      <c r="G291" s="17"/>
      <c r="H291" s="17"/>
      <c r="I291" s="17"/>
      <c r="J291" s="17"/>
      <c r="K291" s="17"/>
      <c r="L291" s="17"/>
      <c r="M291" s="18"/>
      <c r="N291" s="19"/>
      <c r="O291" s="19"/>
      <c r="P291" s="19"/>
      <c r="Q291" s="19"/>
    </row>
    <row r="292" s="12" customFormat="1" spans="1:17">
      <c r="A292" s="17"/>
      <c r="B292" s="17"/>
      <c r="C292" s="17"/>
      <c r="D292" s="17"/>
      <c r="E292" s="6"/>
      <c r="F292" s="17"/>
      <c r="G292" s="17"/>
      <c r="H292" s="17"/>
      <c r="I292" s="17"/>
      <c r="J292" s="17"/>
      <c r="K292" s="17"/>
      <c r="L292" s="17"/>
      <c r="M292" s="18"/>
      <c r="N292" s="19"/>
      <c r="O292" s="19"/>
      <c r="P292" s="19"/>
      <c r="Q292" s="19"/>
    </row>
    <row r="293" s="12" customFormat="1" spans="1:17">
      <c r="A293" s="17"/>
      <c r="B293" s="17"/>
      <c r="C293" s="17"/>
      <c r="D293" s="17"/>
      <c r="E293" s="6"/>
      <c r="F293" s="17"/>
      <c r="G293" s="17"/>
      <c r="H293" s="17"/>
      <c r="I293" s="17"/>
      <c r="J293" s="17"/>
      <c r="K293" s="17"/>
      <c r="L293" s="17"/>
      <c r="M293" s="18"/>
      <c r="N293" s="19"/>
      <c r="O293" s="19"/>
      <c r="P293" s="19"/>
      <c r="Q293" s="19"/>
    </row>
    <row r="294" s="12" customFormat="1" spans="1:17">
      <c r="A294" s="17"/>
      <c r="B294" s="17"/>
      <c r="C294" s="17"/>
      <c r="D294" s="17"/>
      <c r="E294" s="6"/>
      <c r="F294" s="17"/>
      <c r="G294" s="17"/>
      <c r="H294" s="17"/>
      <c r="I294" s="17"/>
      <c r="J294" s="17"/>
      <c r="K294" s="17"/>
      <c r="L294" s="17"/>
      <c r="M294" s="18"/>
      <c r="N294" s="19"/>
      <c r="O294" s="19"/>
      <c r="P294" s="19"/>
      <c r="Q294" s="19"/>
    </row>
    <row r="295" s="12" customFormat="1" spans="1:17">
      <c r="A295" s="17"/>
      <c r="B295" s="17"/>
      <c r="C295" s="17"/>
      <c r="D295" s="17"/>
      <c r="E295" s="6"/>
      <c r="F295" s="17"/>
      <c r="G295" s="17"/>
      <c r="H295" s="17"/>
      <c r="I295" s="17"/>
      <c r="J295" s="17"/>
      <c r="K295" s="17"/>
      <c r="L295" s="17"/>
      <c r="M295" s="18"/>
      <c r="N295" s="19"/>
      <c r="O295" s="19"/>
      <c r="P295" s="19"/>
      <c r="Q295" s="19"/>
    </row>
    <row r="296" s="12" customFormat="1" spans="1:17">
      <c r="A296" s="17"/>
      <c r="B296" s="17"/>
      <c r="C296" s="17"/>
      <c r="D296" s="17"/>
      <c r="E296" s="6"/>
      <c r="F296" s="17"/>
      <c r="G296" s="17"/>
      <c r="H296" s="17"/>
      <c r="I296" s="17"/>
      <c r="J296" s="17"/>
      <c r="K296" s="17"/>
      <c r="L296" s="17"/>
      <c r="M296" s="18"/>
      <c r="N296" s="19"/>
      <c r="O296" s="19"/>
      <c r="P296" s="19"/>
      <c r="Q296" s="19"/>
    </row>
    <row r="297" s="12" customFormat="1" spans="1:17">
      <c r="A297" s="17"/>
      <c r="B297" s="17"/>
      <c r="C297" s="17"/>
      <c r="D297" s="17"/>
      <c r="E297" s="6"/>
      <c r="F297" s="17"/>
      <c r="G297" s="17"/>
      <c r="H297" s="17"/>
      <c r="I297" s="17"/>
      <c r="J297" s="17"/>
      <c r="K297" s="17"/>
      <c r="L297" s="17"/>
      <c r="M297" s="18"/>
      <c r="N297" s="19"/>
      <c r="O297" s="19"/>
      <c r="P297" s="19"/>
      <c r="Q297" s="19"/>
    </row>
    <row r="298" s="12" customFormat="1" spans="1:17">
      <c r="A298" s="17"/>
      <c r="B298" s="17"/>
      <c r="C298" s="17"/>
      <c r="D298" s="17"/>
      <c r="E298" s="6"/>
      <c r="F298" s="17"/>
      <c r="G298" s="17"/>
      <c r="H298" s="17"/>
      <c r="I298" s="17"/>
      <c r="J298" s="17"/>
      <c r="K298" s="17"/>
      <c r="L298" s="17"/>
      <c r="M298" s="18"/>
      <c r="N298" s="19"/>
      <c r="O298" s="19"/>
      <c r="P298" s="19"/>
      <c r="Q298" s="19"/>
    </row>
    <row r="299" s="12" customFormat="1" spans="1:17">
      <c r="A299" s="17"/>
      <c r="B299" s="17"/>
      <c r="C299" s="17"/>
      <c r="D299" s="17"/>
      <c r="E299" s="6"/>
      <c r="F299" s="17"/>
      <c r="G299" s="17"/>
      <c r="H299" s="17"/>
      <c r="I299" s="17"/>
      <c r="J299" s="17"/>
      <c r="K299" s="17"/>
      <c r="L299" s="17"/>
      <c r="M299" s="18"/>
      <c r="N299" s="19"/>
      <c r="O299" s="19"/>
      <c r="P299" s="19"/>
      <c r="Q299" s="19"/>
    </row>
    <row r="300" s="12" customFormat="1" spans="1:17">
      <c r="A300" s="17"/>
      <c r="B300" s="17"/>
      <c r="C300" s="17"/>
      <c r="D300" s="17"/>
      <c r="E300" s="6"/>
      <c r="F300" s="17"/>
      <c r="G300" s="17"/>
      <c r="H300" s="17"/>
      <c r="I300" s="17"/>
      <c r="J300" s="17"/>
      <c r="K300" s="17"/>
      <c r="L300" s="17"/>
      <c r="M300" s="18"/>
      <c r="N300" s="19"/>
      <c r="O300" s="19"/>
      <c r="P300" s="19"/>
      <c r="Q300" s="19"/>
    </row>
    <row r="301" s="12" customFormat="1" spans="1:17">
      <c r="A301" s="17"/>
      <c r="B301" s="17"/>
      <c r="C301" s="17"/>
      <c r="D301" s="17"/>
      <c r="E301" s="6"/>
      <c r="F301" s="17"/>
      <c r="G301" s="17"/>
      <c r="H301" s="17"/>
      <c r="I301" s="17"/>
      <c r="J301" s="17"/>
      <c r="K301" s="17"/>
      <c r="L301" s="17"/>
      <c r="M301" s="18"/>
      <c r="N301" s="19"/>
      <c r="O301" s="19"/>
      <c r="P301" s="19"/>
      <c r="Q301" s="19"/>
    </row>
    <row r="302" s="12" customFormat="1" spans="1:17">
      <c r="A302" s="17"/>
      <c r="B302" s="17"/>
      <c r="C302" s="17"/>
      <c r="D302" s="17"/>
      <c r="E302" s="6"/>
      <c r="F302" s="17"/>
      <c r="G302" s="17"/>
      <c r="H302" s="17"/>
      <c r="I302" s="17"/>
      <c r="J302" s="17"/>
      <c r="K302" s="17"/>
      <c r="L302" s="17"/>
      <c r="M302" s="18"/>
      <c r="N302" s="19"/>
      <c r="O302" s="19"/>
      <c r="P302" s="19"/>
      <c r="Q302" s="19"/>
    </row>
    <row r="303" s="12" customFormat="1" spans="1:17">
      <c r="A303" s="17"/>
      <c r="B303" s="17"/>
      <c r="C303" s="17"/>
      <c r="D303" s="17"/>
      <c r="E303" s="6"/>
      <c r="F303" s="17"/>
      <c r="G303" s="17"/>
      <c r="H303" s="17"/>
      <c r="I303" s="17"/>
      <c r="J303" s="17"/>
      <c r="K303" s="17"/>
      <c r="L303" s="17"/>
      <c r="M303" s="18"/>
      <c r="N303" s="19"/>
      <c r="O303" s="19"/>
      <c r="P303" s="19"/>
      <c r="Q303" s="19"/>
    </row>
    <row r="304" s="12" customFormat="1" spans="1:17">
      <c r="A304" s="17"/>
      <c r="B304" s="17"/>
      <c r="C304" s="17"/>
      <c r="D304" s="17"/>
      <c r="E304" s="6"/>
      <c r="F304" s="17"/>
      <c r="G304" s="17"/>
      <c r="H304" s="17"/>
      <c r="I304" s="17"/>
      <c r="J304" s="17"/>
      <c r="K304" s="17"/>
      <c r="L304" s="17"/>
      <c r="M304" s="18"/>
      <c r="N304" s="19"/>
      <c r="O304" s="19"/>
      <c r="P304" s="19"/>
      <c r="Q304" s="19"/>
    </row>
    <row r="305" s="12" customFormat="1" spans="1:17">
      <c r="A305" s="17"/>
      <c r="B305" s="17"/>
      <c r="C305" s="17"/>
      <c r="D305" s="17"/>
      <c r="E305" s="6"/>
      <c r="F305" s="17"/>
      <c r="G305" s="17"/>
      <c r="H305" s="17"/>
      <c r="I305" s="17"/>
      <c r="J305" s="17"/>
      <c r="K305" s="17"/>
      <c r="L305" s="17"/>
      <c r="M305" s="18"/>
      <c r="N305" s="19"/>
      <c r="O305" s="19"/>
      <c r="P305" s="19"/>
      <c r="Q305" s="19"/>
    </row>
    <row r="306" s="12" customFormat="1" spans="1:17">
      <c r="A306" s="17"/>
      <c r="B306" s="17"/>
      <c r="C306" s="17"/>
      <c r="D306" s="17"/>
      <c r="E306" s="6"/>
      <c r="F306" s="17"/>
      <c r="G306" s="17"/>
      <c r="H306" s="17"/>
      <c r="I306" s="17"/>
      <c r="J306" s="17"/>
      <c r="K306" s="17"/>
      <c r="L306" s="17"/>
      <c r="M306" s="18"/>
      <c r="N306" s="19"/>
      <c r="O306" s="19"/>
      <c r="P306" s="19"/>
      <c r="Q306" s="19"/>
    </row>
    <row r="307" s="12" customFormat="1" spans="1:17">
      <c r="A307" s="17"/>
      <c r="B307" s="17"/>
      <c r="C307" s="17"/>
      <c r="D307" s="17"/>
      <c r="E307" s="6"/>
      <c r="F307" s="17"/>
      <c r="G307" s="17"/>
      <c r="H307" s="17"/>
      <c r="I307" s="17"/>
      <c r="J307" s="17"/>
      <c r="K307" s="17"/>
      <c r="L307" s="17"/>
      <c r="M307" s="18"/>
      <c r="N307" s="19"/>
      <c r="O307" s="19"/>
      <c r="P307" s="19"/>
      <c r="Q307" s="19"/>
    </row>
    <row r="308" s="12" customFormat="1" spans="1:17">
      <c r="A308" s="17"/>
      <c r="B308" s="17"/>
      <c r="C308" s="17"/>
      <c r="D308" s="17"/>
      <c r="E308" s="6"/>
      <c r="F308" s="17"/>
      <c r="G308" s="17"/>
      <c r="H308" s="17"/>
      <c r="I308" s="17"/>
      <c r="J308" s="17"/>
      <c r="K308" s="17"/>
      <c r="L308" s="17"/>
      <c r="M308" s="18"/>
      <c r="N308" s="19"/>
      <c r="O308" s="19"/>
      <c r="P308" s="19"/>
      <c r="Q308" s="19"/>
    </row>
    <row r="309" s="12" customFormat="1" spans="1:17">
      <c r="A309" s="17"/>
      <c r="B309" s="17"/>
      <c r="C309" s="17"/>
      <c r="D309" s="17"/>
      <c r="E309" s="6"/>
      <c r="F309" s="17"/>
      <c r="G309" s="17"/>
      <c r="H309" s="17"/>
      <c r="I309" s="17"/>
      <c r="J309" s="17"/>
      <c r="K309" s="17"/>
      <c r="L309" s="17"/>
      <c r="M309" s="18"/>
      <c r="N309" s="19"/>
      <c r="O309" s="19"/>
      <c r="P309" s="19"/>
      <c r="Q309" s="19"/>
    </row>
    <row r="310" s="12" customFormat="1" spans="1:17">
      <c r="A310" s="17"/>
      <c r="B310" s="17"/>
      <c r="C310" s="17"/>
      <c r="D310" s="17"/>
      <c r="E310" s="6"/>
      <c r="F310" s="17"/>
      <c r="G310" s="17"/>
      <c r="H310" s="17"/>
      <c r="I310" s="17"/>
      <c r="J310" s="17"/>
      <c r="K310" s="17"/>
      <c r="L310" s="17"/>
      <c r="M310" s="18"/>
      <c r="N310" s="19"/>
      <c r="O310" s="19"/>
      <c r="P310" s="19"/>
      <c r="Q310" s="19"/>
    </row>
    <row r="311" s="12" customFormat="1" spans="1:17">
      <c r="A311" s="17"/>
      <c r="B311" s="17"/>
      <c r="C311" s="17"/>
      <c r="D311" s="17"/>
      <c r="E311" s="6"/>
      <c r="F311" s="17"/>
      <c r="G311" s="17"/>
      <c r="H311" s="17"/>
      <c r="I311" s="17"/>
      <c r="J311" s="17"/>
      <c r="K311" s="17"/>
      <c r="L311" s="17"/>
      <c r="M311" s="18"/>
      <c r="N311" s="19"/>
      <c r="O311" s="19"/>
      <c r="P311" s="19"/>
      <c r="Q311" s="19"/>
    </row>
    <row r="312" s="12" customFormat="1" spans="1:17">
      <c r="A312" s="17"/>
      <c r="B312" s="17"/>
      <c r="C312" s="17"/>
      <c r="D312" s="17"/>
      <c r="E312" s="6"/>
      <c r="F312" s="17"/>
      <c r="G312" s="17"/>
      <c r="H312" s="17"/>
      <c r="I312" s="17"/>
      <c r="J312" s="17"/>
      <c r="K312" s="17"/>
      <c r="L312" s="17"/>
      <c r="M312" s="18"/>
      <c r="N312" s="19"/>
      <c r="O312" s="19"/>
      <c r="P312" s="19"/>
      <c r="Q312" s="19"/>
    </row>
    <row r="313" s="12" customFormat="1" spans="1:17">
      <c r="A313" s="17"/>
      <c r="B313" s="17"/>
      <c r="C313" s="17"/>
      <c r="D313" s="17"/>
      <c r="E313" s="6"/>
      <c r="F313" s="17"/>
      <c r="G313" s="17"/>
      <c r="H313" s="17"/>
      <c r="I313" s="17"/>
      <c r="J313" s="17"/>
      <c r="K313" s="17"/>
      <c r="L313" s="17"/>
      <c r="M313" s="18"/>
      <c r="N313" s="19"/>
      <c r="O313" s="19"/>
      <c r="P313" s="19"/>
      <c r="Q313" s="19"/>
    </row>
    <row r="314" s="12" customFormat="1" spans="1:17">
      <c r="A314" s="17"/>
      <c r="B314" s="17"/>
      <c r="C314" s="17"/>
      <c r="D314" s="17"/>
      <c r="E314" s="6"/>
      <c r="F314" s="17"/>
      <c r="G314" s="17"/>
      <c r="H314" s="17"/>
      <c r="I314" s="17"/>
      <c r="J314" s="17"/>
      <c r="K314" s="17"/>
      <c r="L314" s="17"/>
      <c r="M314" s="18"/>
      <c r="N314" s="19"/>
      <c r="O314" s="19"/>
      <c r="P314" s="19"/>
      <c r="Q314" s="19"/>
    </row>
    <row r="315" s="12" customFormat="1" spans="1:17">
      <c r="A315" s="17"/>
      <c r="B315" s="17"/>
      <c r="C315" s="17"/>
      <c r="D315" s="17"/>
      <c r="E315" s="6"/>
      <c r="F315" s="17"/>
      <c r="G315" s="17"/>
      <c r="H315" s="17"/>
      <c r="I315" s="17"/>
      <c r="J315" s="17"/>
      <c r="K315" s="17"/>
      <c r="L315" s="17"/>
      <c r="M315" s="18"/>
      <c r="N315" s="19"/>
      <c r="O315" s="19"/>
      <c r="P315" s="19"/>
      <c r="Q315" s="19"/>
    </row>
    <row r="316" s="12" customFormat="1" spans="1:17">
      <c r="A316" s="17"/>
      <c r="B316" s="17"/>
      <c r="C316" s="17"/>
      <c r="D316" s="17"/>
      <c r="E316" s="6"/>
      <c r="F316" s="17"/>
      <c r="G316" s="17"/>
      <c r="H316" s="17"/>
      <c r="I316" s="17"/>
      <c r="J316" s="17"/>
      <c r="K316" s="17"/>
      <c r="L316" s="17"/>
      <c r="M316" s="18"/>
      <c r="N316" s="19"/>
      <c r="O316" s="19"/>
      <c r="P316" s="19"/>
      <c r="Q316" s="19"/>
    </row>
    <row r="317" s="12" customFormat="1" spans="1:17">
      <c r="A317" s="17"/>
      <c r="B317" s="17"/>
      <c r="C317" s="17"/>
      <c r="D317" s="17"/>
      <c r="E317" s="6"/>
      <c r="F317" s="17"/>
      <c r="G317" s="17"/>
      <c r="H317" s="17"/>
      <c r="I317" s="17"/>
      <c r="J317" s="17"/>
      <c r="K317" s="17"/>
      <c r="L317" s="17"/>
      <c r="M317" s="18"/>
      <c r="N317" s="19"/>
      <c r="O317" s="19"/>
      <c r="P317" s="19"/>
      <c r="Q317" s="19"/>
    </row>
    <row r="318" s="12" customFormat="1" spans="1:17">
      <c r="A318" s="17"/>
      <c r="B318" s="17"/>
      <c r="C318" s="17"/>
      <c r="D318" s="17"/>
      <c r="E318" s="6"/>
      <c r="F318" s="17"/>
      <c r="G318" s="17"/>
      <c r="H318" s="17"/>
      <c r="I318" s="17"/>
      <c r="J318" s="17"/>
      <c r="K318" s="17"/>
      <c r="L318" s="17"/>
      <c r="M318" s="18"/>
      <c r="N318" s="19"/>
      <c r="O318" s="19"/>
      <c r="P318" s="19"/>
      <c r="Q318" s="19"/>
    </row>
    <row r="319" s="12" customFormat="1" spans="1:17">
      <c r="A319" s="17"/>
      <c r="B319" s="17"/>
      <c r="C319" s="17"/>
      <c r="D319" s="17"/>
      <c r="E319" s="6"/>
      <c r="F319" s="17"/>
      <c r="G319" s="17"/>
      <c r="H319" s="17"/>
      <c r="I319" s="17"/>
      <c r="J319" s="17"/>
      <c r="K319" s="17"/>
      <c r="L319" s="17"/>
      <c r="M319" s="18"/>
      <c r="N319" s="19"/>
      <c r="O319" s="19"/>
      <c r="P319" s="19"/>
      <c r="Q319" s="19"/>
    </row>
    <row r="320" s="12" customFormat="1" spans="1:17">
      <c r="A320" s="17"/>
      <c r="B320" s="17"/>
      <c r="C320" s="17"/>
      <c r="D320" s="17"/>
      <c r="E320" s="6"/>
      <c r="F320" s="17"/>
      <c r="G320" s="17"/>
      <c r="H320" s="17"/>
      <c r="I320" s="17"/>
      <c r="J320" s="17"/>
      <c r="K320" s="17"/>
      <c r="L320" s="17"/>
      <c r="M320" s="18"/>
      <c r="N320" s="19"/>
      <c r="O320" s="19"/>
      <c r="P320" s="19"/>
      <c r="Q320" s="19"/>
    </row>
    <row r="321" s="12" customFormat="1" spans="1:17">
      <c r="A321" s="17"/>
      <c r="B321" s="17"/>
      <c r="C321" s="17"/>
      <c r="D321" s="17"/>
      <c r="E321" s="6"/>
      <c r="F321" s="17"/>
      <c r="G321" s="17"/>
      <c r="H321" s="17"/>
      <c r="I321" s="17"/>
      <c r="J321" s="17"/>
      <c r="K321" s="17"/>
      <c r="L321" s="17"/>
      <c r="M321" s="18"/>
      <c r="N321" s="19"/>
      <c r="O321" s="19"/>
      <c r="P321" s="19"/>
      <c r="Q321" s="19"/>
    </row>
    <row r="322" s="12" customFormat="1" spans="1:17">
      <c r="A322" s="17"/>
      <c r="B322" s="17"/>
      <c r="C322" s="17"/>
      <c r="D322" s="17"/>
      <c r="E322" s="6"/>
      <c r="F322" s="17"/>
      <c r="G322" s="17"/>
      <c r="H322" s="17"/>
      <c r="I322" s="17"/>
      <c r="J322" s="17"/>
      <c r="K322" s="17"/>
      <c r="L322" s="17"/>
      <c r="M322" s="18"/>
      <c r="N322" s="19"/>
      <c r="O322" s="19"/>
      <c r="P322" s="19"/>
      <c r="Q322" s="19"/>
    </row>
    <row r="323" s="12" customFormat="1" spans="1:17">
      <c r="A323" s="17"/>
      <c r="B323" s="17"/>
      <c r="C323" s="17"/>
      <c r="D323" s="17"/>
      <c r="E323" s="6"/>
      <c r="F323" s="17"/>
      <c r="G323" s="17"/>
      <c r="H323" s="17"/>
      <c r="I323" s="17"/>
      <c r="J323" s="17"/>
      <c r="K323" s="17"/>
      <c r="L323" s="17"/>
      <c r="M323" s="18"/>
      <c r="N323" s="19"/>
      <c r="O323" s="19"/>
      <c r="P323" s="19"/>
      <c r="Q323" s="19"/>
    </row>
    <row r="324" s="12" customFormat="1" spans="1:17">
      <c r="A324" s="17"/>
      <c r="B324" s="17"/>
      <c r="C324" s="17"/>
      <c r="D324" s="17"/>
      <c r="E324" s="6"/>
      <c r="F324" s="17"/>
      <c r="G324" s="17"/>
      <c r="H324" s="17"/>
      <c r="I324" s="17"/>
      <c r="J324" s="17"/>
      <c r="K324" s="17"/>
      <c r="L324" s="17"/>
      <c r="M324" s="18"/>
      <c r="N324" s="19"/>
      <c r="O324" s="19"/>
      <c r="P324" s="19"/>
      <c r="Q324" s="19"/>
    </row>
    <row r="325" s="12" customFormat="1" spans="1:17">
      <c r="A325" s="17"/>
      <c r="B325" s="17"/>
      <c r="C325" s="17"/>
      <c r="D325" s="17"/>
      <c r="E325" s="6"/>
      <c r="F325" s="17"/>
      <c r="G325" s="17"/>
      <c r="H325" s="17"/>
      <c r="I325" s="17"/>
      <c r="J325" s="17"/>
      <c r="K325" s="17"/>
      <c r="L325" s="17"/>
      <c r="M325" s="18"/>
      <c r="N325" s="19"/>
      <c r="O325" s="19"/>
      <c r="P325" s="19"/>
      <c r="Q325" s="19"/>
    </row>
    <row r="326" s="12" customFormat="1" spans="1:17">
      <c r="A326" s="17"/>
      <c r="B326" s="17"/>
      <c r="C326" s="17"/>
      <c r="D326" s="17"/>
      <c r="E326" s="6"/>
      <c r="F326" s="17"/>
      <c r="G326" s="17"/>
      <c r="H326" s="17"/>
      <c r="I326" s="17"/>
      <c r="J326" s="17"/>
      <c r="K326" s="17"/>
      <c r="L326" s="17"/>
      <c r="M326" s="18"/>
      <c r="N326" s="19"/>
      <c r="O326" s="19"/>
      <c r="P326" s="19"/>
      <c r="Q326" s="19"/>
    </row>
    <row r="327" s="12" customFormat="1" spans="1:17">
      <c r="A327" s="17"/>
      <c r="B327" s="17"/>
      <c r="C327" s="17"/>
      <c r="D327" s="17"/>
      <c r="E327" s="6"/>
      <c r="F327" s="17"/>
      <c r="G327" s="17"/>
      <c r="H327" s="17"/>
      <c r="I327" s="17"/>
      <c r="J327" s="17"/>
      <c r="K327" s="17"/>
      <c r="L327" s="17"/>
      <c r="M327" s="18"/>
      <c r="N327" s="19"/>
      <c r="O327" s="19"/>
      <c r="P327" s="19"/>
      <c r="Q327" s="19"/>
    </row>
    <row r="328" s="12" customFormat="1" spans="1:17">
      <c r="A328" s="17"/>
      <c r="B328" s="17"/>
      <c r="C328" s="17"/>
      <c r="D328" s="17"/>
      <c r="E328" s="6"/>
      <c r="F328" s="17"/>
      <c r="G328" s="17"/>
      <c r="H328" s="17"/>
      <c r="I328" s="17"/>
      <c r="J328" s="17"/>
      <c r="K328" s="17"/>
      <c r="L328" s="17"/>
      <c r="M328" s="18"/>
      <c r="N328" s="19"/>
      <c r="O328" s="19"/>
      <c r="P328" s="19"/>
      <c r="Q328" s="19"/>
    </row>
    <row r="329" s="12" customFormat="1" spans="1:17">
      <c r="A329" s="17"/>
      <c r="B329" s="17"/>
      <c r="C329" s="17"/>
      <c r="D329" s="17"/>
      <c r="E329" s="6"/>
      <c r="F329" s="17"/>
      <c r="G329" s="17"/>
      <c r="H329" s="17"/>
      <c r="I329" s="17"/>
      <c r="J329" s="17"/>
      <c r="K329" s="17"/>
      <c r="L329" s="17"/>
      <c r="M329" s="18"/>
      <c r="N329" s="19"/>
      <c r="O329" s="19"/>
      <c r="P329" s="19"/>
      <c r="Q329" s="19"/>
    </row>
    <row r="330" s="12" customFormat="1" spans="1:17">
      <c r="A330" s="17"/>
      <c r="B330" s="17"/>
      <c r="C330" s="17"/>
      <c r="D330" s="17"/>
      <c r="E330" s="6"/>
      <c r="F330" s="17"/>
      <c r="G330" s="17"/>
      <c r="H330" s="17"/>
      <c r="I330" s="17"/>
      <c r="J330" s="17"/>
      <c r="K330" s="17"/>
      <c r="L330" s="17"/>
      <c r="M330" s="18"/>
      <c r="N330" s="19"/>
      <c r="O330" s="19"/>
      <c r="P330" s="19"/>
      <c r="Q330" s="19"/>
    </row>
    <row r="331" s="12" customFormat="1" spans="1:17">
      <c r="A331" s="17"/>
      <c r="B331" s="17"/>
      <c r="C331" s="17"/>
      <c r="D331" s="17"/>
      <c r="E331" s="6"/>
      <c r="F331" s="17"/>
      <c r="G331" s="17"/>
      <c r="H331" s="17"/>
      <c r="I331" s="17"/>
      <c r="J331" s="17"/>
      <c r="K331" s="17"/>
      <c r="L331" s="17"/>
      <c r="M331" s="18"/>
      <c r="N331" s="19"/>
      <c r="O331" s="19"/>
      <c r="P331" s="19"/>
      <c r="Q331" s="19"/>
    </row>
    <row r="332" s="12" customFormat="1" spans="1:17">
      <c r="A332" s="17"/>
      <c r="B332" s="17"/>
      <c r="C332" s="17"/>
      <c r="D332" s="17"/>
      <c r="E332" s="6"/>
      <c r="F332" s="17"/>
      <c r="G332" s="17"/>
      <c r="H332" s="17"/>
      <c r="I332" s="17"/>
      <c r="J332" s="17"/>
      <c r="K332" s="17"/>
      <c r="L332" s="17"/>
      <c r="M332" s="18"/>
      <c r="N332" s="19"/>
      <c r="O332" s="19"/>
      <c r="P332" s="19"/>
      <c r="Q332" s="19"/>
    </row>
    <row r="333" s="12" customFormat="1" spans="1:17">
      <c r="A333" s="17"/>
      <c r="B333" s="17"/>
      <c r="C333" s="17"/>
      <c r="D333" s="17"/>
      <c r="E333" s="6"/>
      <c r="F333" s="17"/>
      <c r="G333" s="17"/>
      <c r="H333" s="17"/>
      <c r="I333" s="17"/>
      <c r="J333" s="17"/>
      <c r="K333" s="17"/>
      <c r="L333" s="17"/>
      <c r="M333" s="18"/>
      <c r="N333" s="19"/>
      <c r="O333" s="19"/>
      <c r="P333" s="19"/>
      <c r="Q333" s="19"/>
    </row>
    <row r="334" s="12" customFormat="1" spans="1:17">
      <c r="A334" s="17"/>
      <c r="B334" s="17"/>
      <c r="C334" s="17"/>
      <c r="D334" s="17"/>
      <c r="E334" s="6"/>
      <c r="F334" s="17"/>
      <c r="G334" s="17"/>
      <c r="H334" s="17"/>
      <c r="I334" s="17"/>
      <c r="J334" s="17"/>
      <c r="K334" s="17"/>
      <c r="L334" s="17"/>
      <c r="M334" s="18"/>
      <c r="N334" s="19"/>
      <c r="O334" s="19"/>
      <c r="P334" s="19"/>
      <c r="Q334" s="19"/>
    </row>
    <row r="335" s="12" customFormat="1" spans="1:17">
      <c r="A335" s="17"/>
      <c r="B335" s="17"/>
      <c r="C335" s="17"/>
      <c r="D335" s="17"/>
      <c r="E335" s="6"/>
      <c r="F335" s="17"/>
      <c r="G335" s="17"/>
      <c r="H335" s="17"/>
      <c r="I335" s="17"/>
      <c r="J335" s="17"/>
      <c r="K335" s="17"/>
      <c r="L335" s="17"/>
      <c r="M335" s="18"/>
      <c r="N335" s="19"/>
      <c r="O335" s="19"/>
      <c r="P335" s="19"/>
      <c r="Q335" s="19"/>
    </row>
    <row r="336" s="12" customFormat="1" spans="1:17">
      <c r="A336" s="17"/>
      <c r="B336" s="17"/>
      <c r="C336" s="17"/>
      <c r="D336" s="17"/>
      <c r="E336" s="6"/>
      <c r="F336" s="17"/>
      <c r="G336" s="17"/>
      <c r="H336" s="17"/>
      <c r="I336" s="17"/>
      <c r="J336" s="17"/>
      <c r="K336" s="17"/>
      <c r="L336" s="17"/>
      <c r="M336" s="18"/>
      <c r="N336" s="19"/>
      <c r="O336" s="19"/>
      <c r="P336" s="19"/>
      <c r="Q336" s="19"/>
    </row>
    <row r="337" s="12" customFormat="1" spans="1:17">
      <c r="A337" s="17"/>
      <c r="B337" s="17"/>
      <c r="C337" s="17"/>
      <c r="D337" s="17"/>
      <c r="E337" s="6"/>
      <c r="F337" s="17"/>
      <c r="G337" s="17"/>
      <c r="H337" s="17"/>
      <c r="I337" s="17"/>
      <c r="J337" s="17"/>
      <c r="K337" s="17"/>
      <c r="L337" s="17"/>
      <c r="M337" s="18"/>
      <c r="N337" s="19"/>
      <c r="O337" s="19"/>
      <c r="P337" s="19"/>
      <c r="Q337" s="19"/>
    </row>
    <row r="338" s="12" customFormat="1" spans="1:17">
      <c r="A338" s="17"/>
      <c r="B338" s="17"/>
      <c r="C338" s="17"/>
      <c r="D338" s="17"/>
      <c r="E338" s="6"/>
      <c r="F338" s="17"/>
      <c r="G338" s="17"/>
      <c r="H338" s="17"/>
      <c r="I338" s="17"/>
      <c r="J338" s="17"/>
      <c r="K338" s="17"/>
      <c r="L338" s="17"/>
      <c r="M338" s="18"/>
      <c r="N338" s="19"/>
      <c r="O338" s="19"/>
      <c r="P338" s="19"/>
      <c r="Q338" s="19"/>
    </row>
    <row r="339" s="12" customFormat="1" spans="1:17">
      <c r="A339" s="17"/>
      <c r="B339" s="17"/>
      <c r="C339" s="17"/>
      <c r="D339" s="17"/>
      <c r="E339" s="6"/>
      <c r="F339" s="17"/>
      <c r="G339" s="17"/>
      <c r="H339" s="17"/>
      <c r="I339" s="17"/>
      <c r="J339" s="17"/>
      <c r="K339" s="17"/>
      <c r="L339" s="17"/>
      <c r="M339" s="18"/>
      <c r="N339" s="19"/>
      <c r="O339" s="19"/>
      <c r="P339" s="19"/>
      <c r="Q339" s="19"/>
    </row>
    <row r="340" s="12" customFormat="1" spans="1:17">
      <c r="A340" s="17"/>
      <c r="B340" s="17"/>
      <c r="C340" s="17"/>
      <c r="D340" s="17"/>
      <c r="E340" s="6"/>
      <c r="F340" s="17"/>
      <c r="G340" s="17"/>
      <c r="H340" s="17"/>
      <c r="I340" s="17"/>
      <c r="J340" s="17"/>
      <c r="K340" s="17"/>
      <c r="L340" s="17"/>
      <c r="M340" s="18"/>
      <c r="N340" s="19"/>
      <c r="O340" s="19"/>
      <c r="P340" s="19"/>
      <c r="Q340" s="19"/>
    </row>
    <row r="341" s="12" customFormat="1" spans="1:17">
      <c r="A341" s="17"/>
      <c r="B341" s="17"/>
      <c r="C341" s="17"/>
      <c r="D341" s="17"/>
      <c r="E341" s="6"/>
      <c r="F341" s="17"/>
      <c r="G341" s="17"/>
      <c r="H341" s="17"/>
      <c r="I341" s="17"/>
      <c r="J341" s="17"/>
      <c r="K341" s="17"/>
      <c r="L341" s="17"/>
      <c r="M341" s="18"/>
      <c r="N341" s="19"/>
      <c r="O341" s="19"/>
      <c r="P341" s="19"/>
      <c r="Q341" s="19"/>
    </row>
    <row r="342" s="12" customFormat="1" spans="1:17">
      <c r="A342" s="17"/>
      <c r="B342" s="17"/>
      <c r="C342" s="17"/>
      <c r="D342" s="17"/>
      <c r="E342" s="6"/>
      <c r="F342" s="17"/>
      <c r="G342" s="17"/>
      <c r="H342" s="17"/>
      <c r="I342" s="17"/>
      <c r="J342" s="17"/>
      <c r="K342" s="17"/>
      <c r="L342" s="17"/>
      <c r="M342" s="18"/>
      <c r="N342" s="19"/>
      <c r="O342" s="19"/>
      <c r="P342" s="19"/>
      <c r="Q342" s="19"/>
    </row>
    <row r="343" s="12" customFormat="1" spans="1:17">
      <c r="A343" s="17"/>
      <c r="B343" s="17"/>
      <c r="C343" s="17"/>
      <c r="D343" s="17"/>
      <c r="E343" s="6"/>
      <c r="F343" s="17"/>
      <c r="G343" s="17"/>
      <c r="H343" s="17"/>
      <c r="I343" s="17"/>
      <c r="J343" s="17"/>
      <c r="K343" s="17"/>
      <c r="L343" s="17"/>
      <c r="M343" s="18"/>
      <c r="N343" s="19"/>
      <c r="O343" s="19"/>
      <c r="P343" s="19"/>
      <c r="Q343" s="19"/>
    </row>
    <row r="344" s="12" customFormat="1" spans="1:17">
      <c r="A344" s="17"/>
      <c r="B344" s="17"/>
      <c r="C344" s="17"/>
      <c r="D344" s="17"/>
      <c r="E344" s="6"/>
      <c r="F344" s="17"/>
      <c r="G344" s="17"/>
      <c r="H344" s="17"/>
      <c r="I344" s="17"/>
      <c r="J344" s="17"/>
      <c r="K344" s="17"/>
      <c r="L344" s="17"/>
      <c r="M344" s="18"/>
      <c r="N344" s="19"/>
      <c r="O344" s="19"/>
      <c r="P344" s="19"/>
      <c r="Q344" s="19"/>
    </row>
    <row r="345" s="12" customFormat="1" spans="1:17">
      <c r="A345" s="17"/>
      <c r="B345" s="17"/>
      <c r="C345" s="17"/>
      <c r="D345" s="17"/>
      <c r="E345" s="6"/>
      <c r="F345" s="17"/>
      <c r="G345" s="17"/>
      <c r="H345" s="17"/>
      <c r="I345" s="17"/>
      <c r="J345" s="17"/>
      <c r="K345" s="17"/>
      <c r="L345" s="17"/>
      <c r="M345" s="18"/>
      <c r="N345" s="19"/>
      <c r="O345" s="19"/>
      <c r="P345" s="19"/>
      <c r="Q345" s="19"/>
    </row>
    <row r="346" s="12" customFormat="1" spans="1:17">
      <c r="A346" s="17"/>
      <c r="B346" s="17"/>
      <c r="C346" s="17"/>
      <c r="D346" s="17"/>
      <c r="E346" s="6"/>
      <c r="F346" s="17"/>
      <c r="G346" s="17"/>
      <c r="H346" s="17"/>
      <c r="I346" s="17"/>
      <c r="J346" s="17"/>
      <c r="K346" s="17"/>
      <c r="L346" s="17"/>
      <c r="M346" s="18"/>
      <c r="N346" s="19"/>
      <c r="O346" s="19"/>
      <c r="P346" s="19"/>
      <c r="Q346" s="19"/>
    </row>
    <row r="347" s="12" customFormat="1" spans="1:17">
      <c r="A347" s="17"/>
      <c r="B347" s="17"/>
      <c r="C347" s="17"/>
      <c r="D347" s="17"/>
      <c r="E347" s="6"/>
      <c r="F347" s="17"/>
      <c r="G347" s="17"/>
      <c r="H347" s="17"/>
      <c r="I347" s="17"/>
      <c r="J347" s="17"/>
      <c r="K347" s="17"/>
      <c r="L347" s="17"/>
      <c r="M347" s="18"/>
      <c r="N347" s="19"/>
      <c r="O347" s="19"/>
      <c r="P347" s="19"/>
      <c r="Q347" s="19"/>
    </row>
    <row r="348" s="12" customFormat="1" spans="1:17">
      <c r="A348" s="17"/>
      <c r="B348" s="17"/>
      <c r="C348" s="17"/>
      <c r="D348" s="17"/>
      <c r="E348" s="6"/>
      <c r="F348" s="17"/>
      <c r="G348" s="17"/>
      <c r="H348" s="17"/>
      <c r="I348" s="17"/>
      <c r="J348" s="17"/>
      <c r="K348" s="17"/>
      <c r="L348" s="17"/>
      <c r="M348" s="18"/>
      <c r="N348" s="19"/>
      <c r="O348" s="19"/>
      <c r="P348" s="19"/>
      <c r="Q348" s="19"/>
    </row>
    <row r="349" s="12" customFormat="1" spans="1:17">
      <c r="A349" s="17"/>
      <c r="B349" s="17"/>
      <c r="C349" s="17"/>
      <c r="D349" s="17"/>
      <c r="E349" s="6"/>
      <c r="F349" s="17"/>
      <c r="G349" s="17"/>
      <c r="H349" s="17"/>
      <c r="I349" s="17"/>
      <c r="J349" s="17"/>
      <c r="K349" s="17"/>
      <c r="L349" s="17"/>
      <c r="M349" s="18"/>
      <c r="N349" s="19"/>
      <c r="O349" s="19"/>
      <c r="P349" s="19"/>
      <c r="Q349" s="19"/>
    </row>
    <row r="350" s="12" customFormat="1" spans="1:17">
      <c r="A350" s="17"/>
      <c r="B350" s="17"/>
      <c r="C350" s="17"/>
      <c r="D350" s="17"/>
      <c r="E350" s="6"/>
      <c r="F350" s="17"/>
      <c r="G350" s="17"/>
      <c r="H350" s="17"/>
      <c r="I350" s="17"/>
      <c r="J350" s="17"/>
      <c r="K350" s="17"/>
      <c r="L350" s="17"/>
      <c r="M350" s="18"/>
      <c r="N350" s="19"/>
      <c r="O350" s="19"/>
      <c r="P350" s="19"/>
      <c r="Q350" s="19"/>
    </row>
    <row r="351" s="12" customFormat="1" spans="1:17">
      <c r="A351" s="17"/>
      <c r="B351" s="17"/>
      <c r="C351" s="17"/>
      <c r="D351" s="17"/>
      <c r="E351" s="6"/>
      <c r="F351" s="17"/>
      <c r="G351" s="17"/>
      <c r="H351" s="17"/>
      <c r="I351" s="17"/>
      <c r="J351" s="17"/>
      <c r="K351" s="17"/>
      <c r="L351" s="17"/>
      <c r="M351" s="18"/>
      <c r="N351" s="19"/>
      <c r="O351" s="19"/>
      <c r="P351" s="19"/>
      <c r="Q351" s="19"/>
    </row>
    <row r="352" s="12" customFormat="1" spans="1:17">
      <c r="A352" s="17"/>
      <c r="B352" s="17"/>
      <c r="C352" s="17"/>
      <c r="D352" s="17"/>
      <c r="E352" s="6"/>
      <c r="F352" s="17"/>
      <c r="G352" s="17"/>
      <c r="H352" s="17"/>
      <c r="I352" s="17"/>
      <c r="J352" s="17"/>
      <c r="K352" s="17"/>
      <c r="L352" s="17"/>
      <c r="M352" s="18"/>
      <c r="N352" s="19"/>
      <c r="O352" s="19"/>
      <c r="P352" s="19"/>
      <c r="Q352" s="19"/>
    </row>
    <row r="353" s="12" customFormat="1" spans="1:17">
      <c r="A353" s="17"/>
      <c r="B353" s="17"/>
      <c r="C353" s="17"/>
      <c r="D353" s="17"/>
      <c r="E353" s="6"/>
      <c r="F353" s="17"/>
      <c r="G353" s="17"/>
      <c r="H353" s="17"/>
      <c r="I353" s="17"/>
      <c r="J353" s="17"/>
      <c r="K353" s="17"/>
      <c r="L353" s="17"/>
      <c r="M353" s="18"/>
      <c r="N353" s="19"/>
      <c r="O353" s="19"/>
      <c r="P353" s="19"/>
      <c r="Q353" s="19"/>
    </row>
    <row r="354" s="12" customFormat="1" spans="1:17">
      <c r="A354" s="17"/>
      <c r="B354" s="17"/>
      <c r="C354" s="17"/>
      <c r="D354" s="17"/>
      <c r="E354" s="6"/>
      <c r="F354" s="17"/>
      <c r="G354" s="17"/>
      <c r="H354" s="17"/>
      <c r="I354" s="17"/>
      <c r="J354" s="17"/>
      <c r="K354" s="17"/>
      <c r="L354" s="17"/>
      <c r="M354" s="18"/>
      <c r="N354" s="19"/>
      <c r="O354" s="19"/>
      <c r="P354" s="19"/>
      <c r="Q354" s="19"/>
    </row>
    <row r="355" s="12" customFormat="1" spans="1:17">
      <c r="A355" s="17"/>
      <c r="B355" s="17"/>
      <c r="C355" s="17"/>
      <c r="D355" s="17"/>
      <c r="E355" s="6"/>
      <c r="F355" s="17"/>
      <c r="G355" s="17"/>
      <c r="H355" s="17"/>
      <c r="I355" s="17"/>
      <c r="J355" s="17"/>
      <c r="K355" s="17"/>
      <c r="L355" s="17"/>
      <c r="M355" s="18"/>
      <c r="N355" s="19"/>
      <c r="O355" s="19"/>
      <c r="P355" s="19"/>
      <c r="Q355" s="19"/>
    </row>
    <row r="356" s="12" customFormat="1" spans="1:17">
      <c r="A356" s="17"/>
      <c r="B356" s="17"/>
      <c r="C356" s="17"/>
      <c r="D356" s="17"/>
      <c r="E356" s="6"/>
      <c r="F356" s="17"/>
      <c r="G356" s="17"/>
      <c r="H356" s="17"/>
      <c r="I356" s="17"/>
      <c r="J356" s="17"/>
      <c r="K356" s="17"/>
      <c r="L356" s="17"/>
      <c r="M356" s="18"/>
      <c r="N356" s="19"/>
      <c r="O356" s="19"/>
      <c r="P356" s="19"/>
      <c r="Q356" s="19"/>
    </row>
    <row r="357" s="12" customFormat="1" spans="1:17">
      <c r="A357" s="17"/>
      <c r="B357" s="17"/>
      <c r="C357" s="17"/>
      <c r="D357" s="17"/>
      <c r="E357" s="6"/>
      <c r="F357" s="17"/>
      <c r="G357" s="17"/>
      <c r="H357" s="17"/>
      <c r="I357" s="17"/>
      <c r="J357" s="17"/>
      <c r="K357" s="17"/>
      <c r="L357" s="17"/>
      <c r="M357" s="18"/>
      <c r="N357" s="19"/>
      <c r="O357" s="19"/>
      <c r="P357" s="19"/>
      <c r="Q357" s="19"/>
    </row>
    <row r="358" s="12" customFormat="1" spans="1:17">
      <c r="A358" s="17"/>
      <c r="B358" s="17"/>
      <c r="C358" s="17"/>
      <c r="D358" s="17"/>
      <c r="E358" s="6"/>
      <c r="F358" s="17"/>
      <c r="G358" s="17"/>
      <c r="H358" s="17"/>
      <c r="I358" s="17"/>
      <c r="J358" s="17"/>
      <c r="K358" s="17"/>
      <c r="L358" s="17"/>
      <c r="M358" s="18"/>
      <c r="N358" s="19"/>
      <c r="O358" s="19"/>
      <c r="P358" s="19"/>
      <c r="Q358" s="19"/>
    </row>
    <row r="359" s="12" customFormat="1" spans="1:17">
      <c r="A359" s="17"/>
      <c r="B359" s="17"/>
      <c r="C359" s="17"/>
      <c r="D359" s="17"/>
      <c r="E359" s="6"/>
      <c r="F359" s="17"/>
      <c r="G359" s="17"/>
      <c r="H359" s="17"/>
      <c r="I359" s="17"/>
      <c r="J359" s="17"/>
      <c r="K359" s="17"/>
      <c r="L359" s="17"/>
      <c r="M359" s="18"/>
      <c r="N359" s="19"/>
      <c r="O359" s="19"/>
      <c r="P359" s="19"/>
      <c r="Q359" s="19"/>
    </row>
    <row r="360" s="12" customFormat="1" spans="1:17">
      <c r="A360" s="17"/>
      <c r="B360" s="17"/>
      <c r="C360" s="17"/>
      <c r="D360" s="17"/>
      <c r="E360" s="6"/>
      <c r="F360" s="17"/>
      <c r="G360" s="17"/>
      <c r="H360" s="17"/>
      <c r="I360" s="17"/>
      <c r="J360" s="17"/>
      <c r="K360" s="17"/>
      <c r="L360" s="17"/>
      <c r="M360" s="18"/>
      <c r="N360" s="19"/>
      <c r="O360" s="19"/>
      <c r="P360" s="19"/>
      <c r="Q360" s="19"/>
    </row>
    <row r="361" s="12" customFormat="1" spans="1:17">
      <c r="A361" s="17"/>
      <c r="B361" s="17"/>
      <c r="C361" s="17"/>
      <c r="D361" s="17"/>
      <c r="E361" s="6"/>
      <c r="F361" s="17"/>
      <c r="G361" s="17"/>
      <c r="H361" s="17"/>
      <c r="I361" s="17"/>
      <c r="J361" s="17"/>
      <c r="K361" s="17"/>
      <c r="L361" s="17"/>
      <c r="M361" s="18"/>
      <c r="N361" s="19"/>
      <c r="O361" s="19"/>
      <c r="P361" s="19"/>
      <c r="Q361" s="19"/>
    </row>
    <row r="362" s="12" customFormat="1" spans="1:17">
      <c r="A362" s="17"/>
      <c r="B362" s="17"/>
      <c r="C362" s="17"/>
      <c r="D362" s="17"/>
      <c r="E362" s="6"/>
      <c r="F362" s="17"/>
      <c r="G362" s="17"/>
      <c r="H362" s="17"/>
      <c r="I362" s="17"/>
      <c r="J362" s="17"/>
      <c r="K362" s="17"/>
      <c r="L362" s="17"/>
      <c r="M362" s="18"/>
      <c r="N362" s="19"/>
      <c r="O362" s="19"/>
      <c r="P362" s="19"/>
      <c r="Q362" s="19"/>
    </row>
    <row r="363" s="12" customFormat="1" spans="1:17">
      <c r="A363" s="17"/>
      <c r="B363" s="17"/>
      <c r="C363" s="17"/>
      <c r="D363" s="17"/>
      <c r="E363" s="6"/>
      <c r="F363" s="17"/>
      <c r="G363" s="17"/>
      <c r="H363" s="17"/>
      <c r="I363" s="17"/>
      <c r="J363" s="17"/>
      <c r="K363" s="17"/>
      <c r="L363" s="17"/>
      <c r="M363" s="18"/>
      <c r="N363" s="19"/>
      <c r="O363" s="19"/>
      <c r="P363" s="19"/>
      <c r="Q363" s="19"/>
    </row>
    <row r="364" s="12" customFormat="1" spans="1:17">
      <c r="A364" s="17"/>
      <c r="B364" s="17"/>
      <c r="C364" s="17"/>
      <c r="D364" s="17"/>
      <c r="E364" s="6"/>
      <c r="F364" s="17"/>
      <c r="G364" s="17"/>
      <c r="H364" s="17"/>
      <c r="I364" s="17"/>
      <c r="J364" s="17"/>
      <c r="K364" s="17"/>
      <c r="L364" s="17"/>
      <c r="M364" s="18"/>
      <c r="N364" s="19"/>
      <c r="O364" s="19"/>
      <c r="P364" s="19"/>
      <c r="Q364" s="19"/>
    </row>
    <row r="365" s="12" customFormat="1" spans="1:17">
      <c r="A365" s="17"/>
      <c r="B365" s="17"/>
      <c r="C365" s="17"/>
      <c r="D365" s="17"/>
      <c r="E365" s="6"/>
      <c r="F365" s="17"/>
      <c r="G365" s="17"/>
      <c r="H365" s="17"/>
      <c r="I365" s="17"/>
      <c r="J365" s="17"/>
      <c r="K365" s="17"/>
      <c r="L365" s="17"/>
      <c r="M365" s="18"/>
      <c r="N365" s="19"/>
      <c r="O365" s="19"/>
      <c r="P365" s="19"/>
      <c r="Q365" s="19"/>
    </row>
    <row r="366" s="12" customFormat="1" spans="1:17">
      <c r="A366" s="17"/>
      <c r="B366" s="17"/>
      <c r="C366" s="17"/>
      <c r="D366" s="17"/>
      <c r="E366" s="6"/>
      <c r="F366" s="17"/>
      <c r="G366" s="17"/>
      <c r="H366" s="17"/>
      <c r="I366" s="17"/>
      <c r="J366" s="17"/>
      <c r="K366" s="17"/>
      <c r="L366" s="17"/>
      <c r="M366" s="18"/>
      <c r="N366" s="19"/>
      <c r="O366" s="19"/>
      <c r="P366" s="19"/>
      <c r="Q366" s="19"/>
    </row>
    <row r="367" s="12" customFormat="1" spans="1:17">
      <c r="A367" s="17"/>
      <c r="B367" s="17"/>
      <c r="C367" s="17"/>
      <c r="D367" s="17"/>
      <c r="E367" s="6"/>
      <c r="F367" s="17"/>
      <c r="G367" s="17"/>
      <c r="H367" s="17"/>
      <c r="I367" s="17"/>
      <c r="J367" s="17"/>
      <c r="K367" s="17"/>
      <c r="L367" s="17"/>
      <c r="M367" s="18"/>
      <c r="N367" s="19"/>
      <c r="O367" s="19"/>
      <c r="P367" s="19"/>
      <c r="Q367" s="19"/>
    </row>
    <row r="368" s="12" customFormat="1" spans="1:17">
      <c r="A368" s="17"/>
      <c r="B368" s="17"/>
      <c r="C368" s="17"/>
      <c r="D368" s="17"/>
      <c r="E368" s="6"/>
      <c r="F368" s="17"/>
      <c r="G368" s="17"/>
      <c r="H368" s="17"/>
      <c r="I368" s="17"/>
      <c r="J368" s="17"/>
      <c r="K368" s="17"/>
      <c r="L368" s="17"/>
      <c r="M368" s="18"/>
      <c r="N368" s="19"/>
      <c r="O368" s="19"/>
      <c r="P368" s="19"/>
      <c r="Q368" s="19"/>
    </row>
    <row r="369" s="12" customFormat="1" spans="1:17">
      <c r="A369" s="17"/>
      <c r="B369" s="17"/>
      <c r="C369" s="17"/>
      <c r="D369" s="17"/>
      <c r="E369" s="6"/>
      <c r="F369" s="17"/>
      <c r="G369" s="17"/>
      <c r="H369" s="17"/>
      <c r="I369" s="17"/>
      <c r="J369" s="17"/>
      <c r="K369" s="17"/>
      <c r="L369" s="17"/>
      <c r="M369" s="18"/>
      <c r="N369" s="19"/>
      <c r="O369" s="19"/>
      <c r="P369" s="19"/>
      <c r="Q369" s="19"/>
    </row>
    <row r="370" s="12" customFormat="1" spans="1:17">
      <c r="A370" s="17"/>
      <c r="B370" s="17"/>
      <c r="C370" s="17"/>
      <c r="D370" s="17"/>
      <c r="E370" s="6"/>
      <c r="F370" s="17"/>
      <c r="G370" s="17"/>
      <c r="H370" s="17"/>
      <c r="I370" s="17"/>
      <c r="J370" s="17"/>
      <c r="K370" s="17"/>
      <c r="L370" s="17"/>
      <c r="M370" s="18"/>
      <c r="N370" s="19"/>
      <c r="O370" s="19"/>
      <c r="P370" s="19"/>
      <c r="Q370" s="19"/>
    </row>
    <row r="371" s="12" customFormat="1" spans="1:17">
      <c r="A371" s="17"/>
      <c r="B371" s="17"/>
      <c r="C371" s="17"/>
      <c r="D371" s="17"/>
      <c r="E371" s="6"/>
      <c r="F371" s="17"/>
      <c r="G371" s="17"/>
      <c r="H371" s="17"/>
      <c r="I371" s="17"/>
      <c r="J371" s="17"/>
      <c r="K371" s="17"/>
      <c r="L371" s="17"/>
      <c r="M371" s="18"/>
      <c r="N371" s="19"/>
      <c r="O371" s="19"/>
      <c r="P371" s="19"/>
      <c r="Q371" s="19"/>
    </row>
    <row r="372" s="12" customFormat="1" spans="1:17">
      <c r="A372" s="17"/>
      <c r="B372" s="17"/>
      <c r="C372" s="17"/>
      <c r="D372" s="17"/>
      <c r="E372" s="6"/>
      <c r="F372" s="17"/>
      <c r="G372" s="17"/>
      <c r="H372" s="17"/>
      <c r="I372" s="17"/>
      <c r="J372" s="17"/>
      <c r="K372" s="17"/>
      <c r="L372" s="17"/>
      <c r="M372" s="18"/>
      <c r="N372" s="19"/>
      <c r="O372" s="19"/>
      <c r="P372" s="19"/>
      <c r="Q372" s="19"/>
    </row>
    <row r="373" s="12" customFormat="1" spans="1:17">
      <c r="A373" s="17"/>
      <c r="B373" s="17"/>
      <c r="C373" s="17"/>
      <c r="D373" s="17"/>
      <c r="E373" s="6"/>
      <c r="F373" s="17"/>
      <c r="G373" s="17"/>
      <c r="H373" s="17"/>
      <c r="I373" s="17"/>
      <c r="J373" s="17"/>
      <c r="K373" s="17"/>
      <c r="L373" s="17"/>
      <c r="M373" s="18"/>
      <c r="N373" s="19"/>
      <c r="O373" s="19"/>
      <c r="P373" s="19"/>
      <c r="Q373" s="19"/>
    </row>
    <row r="374" s="12" customFormat="1" spans="1:17">
      <c r="A374" s="17"/>
      <c r="B374" s="17"/>
      <c r="C374" s="17"/>
      <c r="D374" s="17"/>
      <c r="E374" s="6"/>
      <c r="F374" s="17"/>
      <c r="G374" s="17"/>
      <c r="H374" s="17"/>
      <c r="I374" s="17"/>
      <c r="J374" s="17"/>
      <c r="K374" s="17"/>
      <c r="L374" s="17"/>
      <c r="M374" s="18"/>
      <c r="N374" s="19"/>
      <c r="O374" s="19"/>
      <c r="P374" s="19"/>
      <c r="Q374" s="19"/>
    </row>
    <row r="375" s="12" customFormat="1" spans="1:17">
      <c r="A375" s="17"/>
      <c r="B375" s="17"/>
      <c r="C375" s="17"/>
      <c r="D375" s="17"/>
      <c r="E375" s="6"/>
      <c r="F375" s="17"/>
      <c r="G375" s="17"/>
      <c r="H375" s="17"/>
      <c r="I375" s="17"/>
      <c r="J375" s="17"/>
      <c r="K375" s="17"/>
      <c r="L375" s="17"/>
      <c r="M375" s="18"/>
      <c r="N375" s="19"/>
      <c r="O375" s="19"/>
      <c r="P375" s="19"/>
      <c r="Q375" s="19"/>
    </row>
    <row r="376" s="12" customFormat="1" spans="1:17">
      <c r="A376" s="17"/>
      <c r="B376" s="17"/>
      <c r="C376" s="17"/>
      <c r="D376" s="17"/>
      <c r="E376" s="6"/>
      <c r="F376" s="17"/>
      <c r="G376" s="17"/>
      <c r="H376" s="17"/>
      <c r="I376" s="17"/>
      <c r="J376" s="17"/>
      <c r="K376" s="17"/>
      <c r="L376" s="17"/>
      <c r="M376" s="18"/>
      <c r="N376" s="19"/>
      <c r="O376" s="19"/>
      <c r="P376" s="19"/>
      <c r="Q376" s="19"/>
    </row>
    <row r="377" s="12" customFormat="1" spans="1:17">
      <c r="A377" s="17"/>
      <c r="B377" s="17"/>
      <c r="C377" s="17"/>
      <c r="D377" s="17"/>
      <c r="E377" s="6"/>
      <c r="F377" s="17"/>
      <c r="G377" s="17"/>
      <c r="H377" s="17"/>
      <c r="I377" s="17"/>
      <c r="J377" s="17"/>
      <c r="K377" s="17"/>
      <c r="L377" s="17"/>
      <c r="M377" s="18"/>
      <c r="N377" s="19"/>
      <c r="O377" s="19"/>
      <c r="P377" s="19"/>
      <c r="Q377" s="19"/>
    </row>
    <row r="378" s="12" customFormat="1" spans="1:17">
      <c r="A378" s="17"/>
      <c r="B378" s="17"/>
      <c r="C378" s="17"/>
      <c r="D378" s="17"/>
      <c r="E378" s="6"/>
      <c r="F378" s="17"/>
      <c r="G378" s="17"/>
      <c r="H378" s="17"/>
      <c r="I378" s="17"/>
      <c r="J378" s="17"/>
      <c r="K378" s="17"/>
      <c r="L378" s="17"/>
      <c r="M378" s="18"/>
      <c r="N378" s="19"/>
      <c r="O378" s="19"/>
      <c r="P378" s="19"/>
      <c r="Q378" s="19"/>
    </row>
    <row r="379" s="12" customFormat="1" spans="1:17">
      <c r="A379" s="17"/>
      <c r="B379" s="17"/>
      <c r="C379" s="17"/>
      <c r="D379" s="17"/>
      <c r="E379" s="6"/>
      <c r="F379" s="17"/>
      <c r="G379" s="17"/>
      <c r="H379" s="17"/>
      <c r="I379" s="17"/>
      <c r="J379" s="17"/>
      <c r="K379" s="17"/>
      <c r="L379" s="17"/>
      <c r="M379" s="18"/>
      <c r="N379" s="19"/>
      <c r="O379" s="19"/>
      <c r="P379" s="19"/>
      <c r="Q379" s="19"/>
    </row>
    <row r="380" s="12" customFormat="1" spans="1:17">
      <c r="A380" s="17"/>
      <c r="B380" s="17"/>
      <c r="C380" s="17"/>
      <c r="D380" s="17"/>
      <c r="E380" s="6"/>
      <c r="F380" s="17"/>
      <c r="G380" s="17"/>
      <c r="H380" s="17"/>
      <c r="I380" s="17"/>
      <c r="J380" s="17"/>
      <c r="K380" s="17"/>
      <c r="L380" s="17"/>
      <c r="M380" s="18"/>
      <c r="N380" s="19"/>
      <c r="O380" s="19"/>
      <c r="P380" s="19"/>
      <c r="Q380" s="19"/>
    </row>
    <row r="381" s="12" customFormat="1" spans="1:17">
      <c r="A381" s="17"/>
      <c r="B381" s="17"/>
      <c r="C381" s="17"/>
      <c r="D381" s="17"/>
      <c r="E381" s="6"/>
      <c r="F381" s="17"/>
      <c r="G381" s="17"/>
      <c r="H381" s="17"/>
      <c r="I381" s="17"/>
      <c r="J381" s="17"/>
      <c r="K381" s="17"/>
      <c r="L381" s="17"/>
      <c r="M381" s="18"/>
      <c r="N381" s="19"/>
      <c r="O381" s="19"/>
      <c r="P381" s="19"/>
      <c r="Q381" s="19"/>
    </row>
    <row r="382" s="12" customFormat="1" spans="1:17">
      <c r="A382" s="17"/>
      <c r="B382" s="17"/>
      <c r="C382" s="17"/>
      <c r="D382" s="17"/>
      <c r="E382" s="6"/>
      <c r="F382" s="17"/>
      <c r="G382" s="17"/>
      <c r="H382" s="17"/>
      <c r="I382" s="17"/>
      <c r="J382" s="17"/>
      <c r="K382" s="17"/>
      <c r="L382" s="17"/>
      <c r="M382" s="18"/>
      <c r="N382" s="19"/>
      <c r="O382" s="19"/>
      <c r="P382" s="19"/>
      <c r="Q382" s="19"/>
    </row>
    <row r="383" s="12" customFormat="1" spans="1:17">
      <c r="A383" s="17"/>
      <c r="B383" s="17"/>
      <c r="C383" s="17"/>
      <c r="D383" s="17"/>
      <c r="E383" s="6"/>
      <c r="F383" s="17"/>
      <c r="G383" s="17"/>
      <c r="H383" s="17"/>
      <c r="I383" s="17"/>
      <c r="J383" s="17"/>
      <c r="K383" s="17"/>
      <c r="L383" s="17"/>
      <c r="M383" s="18"/>
      <c r="N383" s="19"/>
      <c r="O383" s="19"/>
      <c r="P383" s="19"/>
      <c r="Q383" s="19"/>
    </row>
    <row r="384" s="12" customFormat="1" spans="1:17">
      <c r="A384" s="17"/>
      <c r="B384" s="17"/>
      <c r="C384" s="17"/>
      <c r="D384" s="17"/>
      <c r="E384" s="6"/>
      <c r="F384" s="17"/>
      <c r="G384" s="17"/>
      <c r="H384" s="17"/>
      <c r="I384" s="17"/>
      <c r="J384" s="17"/>
      <c r="K384" s="17"/>
      <c r="L384" s="17"/>
      <c r="M384" s="18"/>
      <c r="N384" s="19"/>
      <c r="O384" s="19"/>
      <c r="P384" s="19"/>
      <c r="Q384" s="19"/>
    </row>
    <row r="385" s="12" customFormat="1" spans="1:17">
      <c r="A385" s="17"/>
      <c r="B385" s="17"/>
      <c r="C385" s="17"/>
      <c r="D385" s="17"/>
      <c r="E385" s="6"/>
      <c r="F385" s="17"/>
      <c r="G385" s="17"/>
      <c r="H385" s="17"/>
      <c r="I385" s="17"/>
      <c r="J385" s="17"/>
      <c r="K385" s="17"/>
      <c r="L385" s="17"/>
      <c r="M385" s="18"/>
      <c r="N385" s="19"/>
      <c r="O385" s="19"/>
      <c r="P385" s="19"/>
      <c r="Q385" s="19"/>
    </row>
    <row r="386" s="12" customFormat="1" spans="1:17">
      <c r="A386" s="17"/>
      <c r="B386" s="17"/>
      <c r="C386" s="17"/>
      <c r="D386" s="17"/>
      <c r="E386" s="6"/>
      <c r="F386" s="17"/>
      <c r="G386" s="17"/>
      <c r="H386" s="17"/>
      <c r="I386" s="17"/>
      <c r="J386" s="17"/>
      <c r="K386" s="17"/>
      <c r="L386" s="17"/>
      <c r="M386" s="18"/>
      <c r="N386" s="19"/>
      <c r="O386" s="19"/>
      <c r="P386" s="19"/>
      <c r="Q386" s="19"/>
    </row>
    <row r="387" s="12" customFormat="1" spans="1:17">
      <c r="A387" s="17"/>
      <c r="B387" s="17"/>
      <c r="C387" s="17"/>
      <c r="D387" s="17"/>
      <c r="E387" s="6"/>
      <c r="F387" s="17"/>
      <c r="G387" s="17"/>
      <c r="H387" s="17"/>
      <c r="I387" s="17"/>
      <c r="J387" s="17"/>
      <c r="K387" s="17"/>
      <c r="L387" s="17"/>
      <c r="M387" s="18"/>
      <c r="N387" s="19"/>
      <c r="O387" s="19"/>
      <c r="P387" s="19"/>
      <c r="Q387" s="19"/>
    </row>
    <row r="388" s="12" customFormat="1" spans="1:17">
      <c r="A388" s="17"/>
      <c r="B388" s="17"/>
      <c r="C388" s="17"/>
      <c r="D388" s="17"/>
      <c r="E388" s="6"/>
      <c r="F388" s="17"/>
      <c r="G388" s="17"/>
      <c r="H388" s="17"/>
      <c r="I388" s="17"/>
      <c r="J388" s="17"/>
      <c r="K388" s="17"/>
      <c r="L388" s="17"/>
      <c r="M388" s="18"/>
      <c r="N388" s="19"/>
      <c r="O388" s="19"/>
      <c r="P388" s="19"/>
      <c r="Q388" s="19"/>
    </row>
    <row r="389" s="12" customFormat="1" spans="1:17">
      <c r="A389" s="17"/>
      <c r="B389" s="17"/>
      <c r="C389" s="17"/>
      <c r="D389" s="17"/>
      <c r="E389" s="6"/>
      <c r="F389" s="17"/>
      <c r="G389" s="17"/>
      <c r="H389" s="17"/>
      <c r="I389" s="17"/>
      <c r="J389" s="17"/>
      <c r="K389" s="17"/>
      <c r="L389" s="17"/>
      <c r="M389" s="18"/>
      <c r="N389" s="19"/>
      <c r="O389" s="19"/>
      <c r="P389" s="19"/>
      <c r="Q389" s="19"/>
    </row>
    <row r="390" s="12" customFormat="1" spans="1:17">
      <c r="A390" s="17"/>
      <c r="B390" s="17"/>
      <c r="C390" s="17"/>
      <c r="D390" s="17"/>
      <c r="E390" s="6"/>
      <c r="F390" s="17"/>
      <c r="G390" s="17"/>
      <c r="H390" s="17"/>
      <c r="I390" s="17"/>
      <c r="J390" s="17"/>
      <c r="K390" s="17"/>
      <c r="L390" s="17"/>
      <c r="M390" s="18"/>
      <c r="N390" s="19"/>
      <c r="O390" s="19"/>
      <c r="P390" s="19"/>
      <c r="Q390" s="19"/>
    </row>
    <row r="391" s="12" customFormat="1" spans="1:17">
      <c r="A391" s="17"/>
      <c r="B391" s="17"/>
      <c r="C391" s="17"/>
      <c r="D391" s="17"/>
      <c r="E391" s="6"/>
      <c r="F391" s="17"/>
      <c r="G391" s="17"/>
      <c r="H391" s="17"/>
      <c r="I391" s="17"/>
      <c r="J391" s="17"/>
      <c r="K391" s="17"/>
      <c r="L391" s="17"/>
      <c r="M391" s="18"/>
      <c r="N391" s="19"/>
      <c r="O391" s="19"/>
      <c r="P391" s="19"/>
      <c r="Q391" s="19"/>
    </row>
    <row r="392" s="12" customFormat="1" spans="1:17">
      <c r="A392" s="17"/>
      <c r="B392" s="17"/>
      <c r="C392" s="17"/>
      <c r="D392" s="17"/>
      <c r="E392" s="6"/>
      <c r="F392" s="17"/>
      <c r="G392" s="17"/>
      <c r="H392" s="17"/>
      <c r="I392" s="17"/>
      <c r="J392" s="17"/>
      <c r="K392" s="17"/>
      <c r="L392" s="17"/>
      <c r="M392" s="18"/>
      <c r="N392" s="19"/>
      <c r="O392" s="19"/>
      <c r="P392" s="19"/>
      <c r="Q392" s="19"/>
    </row>
    <row r="393" s="12" customFormat="1" spans="1:17">
      <c r="A393" s="17"/>
      <c r="B393" s="17"/>
      <c r="C393" s="17"/>
      <c r="D393" s="17"/>
      <c r="E393" s="6"/>
      <c r="F393" s="17"/>
      <c r="G393" s="17"/>
      <c r="H393" s="17"/>
      <c r="I393" s="17"/>
      <c r="J393" s="17"/>
      <c r="K393" s="17"/>
      <c r="L393" s="17"/>
      <c r="M393" s="18"/>
      <c r="N393" s="19"/>
      <c r="O393" s="19"/>
      <c r="P393" s="19"/>
      <c r="Q393" s="19"/>
    </row>
    <row r="394" s="12" customFormat="1" spans="1:17">
      <c r="A394" s="17"/>
      <c r="B394" s="17"/>
      <c r="C394" s="17"/>
      <c r="D394" s="17"/>
      <c r="E394" s="6"/>
      <c r="F394" s="17"/>
      <c r="G394" s="17"/>
      <c r="H394" s="17"/>
      <c r="I394" s="17"/>
      <c r="J394" s="17"/>
      <c r="K394" s="17"/>
      <c r="L394" s="17"/>
      <c r="M394" s="18"/>
      <c r="N394" s="19"/>
      <c r="O394" s="19"/>
      <c r="P394" s="19"/>
      <c r="Q394" s="19"/>
    </row>
    <row r="395" s="12" customFormat="1" spans="1:17">
      <c r="A395" s="17"/>
      <c r="B395" s="17"/>
      <c r="C395" s="17"/>
      <c r="D395" s="17"/>
      <c r="E395" s="6"/>
      <c r="F395" s="17"/>
      <c r="G395" s="17"/>
      <c r="H395" s="17"/>
      <c r="I395" s="17"/>
      <c r="J395" s="17"/>
      <c r="K395" s="17"/>
      <c r="L395" s="17"/>
      <c r="M395" s="18"/>
      <c r="N395" s="19"/>
      <c r="O395" s="19"/>
      <c r="P395" s="19"/>
      <c r="Q395" s="19"/>
    </row>
    <row r="396" s="12" customFormat="1" spans="1:17">
      <c r="A396" s="17"/>
      <c r="B396" s="17"/>
      <c r="C396" s="17"/>
      <c r="D396" s="17"/>
      <c r="E396" s="6"/>
      <c r="F396" s="17"/>
      <c r="G396" s="17"/>
      <c r="H396" s="17"/>
      <c r="I396" s="17"/>
      <c r="J396" s="17"/>
      <c r="K396" s="17"/>
      <c r="L396" s="17"/>
      <c r="M396" s="18"/>
      <c r="N396" s="19"/>
      <c r="O396" s="19"/>
      <c r="P396" s="19"/>
      <c r="Q396" s="19"/>
    </row>
    <row r="397" s="12" customFormat="1" spans="1:17">
      <c r="A397" s="17"/>
      <c r="B397" s="17"/>
      <c r="C397" s="17"/>
      <c r="D397" s="17"/>
      <c r="E397" s="6"/>
      <c r="F397" s="17"/>
      <c r="G397" s="17"/>
      <c r="H397" s="17"/>
      <c r="I397" s="17"/>
      <c r="J397" s="17"/>
      <c r="K397" s="17"/>
      <c r="L397" s="17"/>
      <c r="M397" s="18"/>
      <c r="N397" s="19"/>
      <c r="O397" s="19"/>
      <c r="P397" s="19"/>
      <c r="Q397" s="19"/>
    </row>
    <row r="398" s="12" customFormat="1" spans="1:17">
      <c r="A398" s="17"/>
      <c r="B398" s="17"/>
      <c r="C398" s="17"/>
      <c r="D398" s="17"/>
      <c r="E398" s="6"/>
      <c r="F398" s="17"/>
      <c r="G398" s="17"/>
      <c r="H398" s="17"/>
      <c r="I398" s="17"/>
      <c r="J398" s="17"/>
      <c r="K398" s="17"/>
      <c r="L398" s="17"/>
      <c r="M398" s="18"/>
      <c r="N398" s="19"/>
      <c r="O398" s="19"/>
      <c r="P398" s="19"/>
      <c r="Q398" s="19"/>
    </row>
    <row r="399" s="12" customFormat="1" spans="1:17">
      <c r="A399" s="17"/>
      <c r="B399" s="17"/>
      <c r="C399" s="17"/>
      <c r="D399" s="17"/>
      <c r="E399" s="6"/>
      <c r="F399" s="17"/>
      <c r="G399" s="17"/>
      <c r="H399" s="17"/>
      <c r="I399" s="17"/>
      <c r="J399" s="17"/>
      <c r="K399" s="17"/>
      <c r="L399" s="17"/>
      <c r="M399" s="18"/>
      <c r="N399" s="19"/>
      <c r="O399" s="19"/>
      <c r="P399" s="19"/>
      <c r="Q399" s="19"/>
    </row>
    <row r="400" s="12" customFormat="1" spans="1:17">
      <c r="A400" s="17"/>
      <c r="B400" s="17"/>
      <c r="C400" s="17"/>
      <c r="D400" s="17"/>
      <c r="E400" s="6"/>
      <c r="F400" s="17"/>
      <c r="G400" s="17"/>
      <c r="H400" s="17"/>
      <c r="I400" s="17"/>
      <c r="J400" s="17"/>
      <c r="K400" s="17"/>
      <c r="L400" s="17"/>
      <c r="M400" s="18"/>
      <c r="N400" s="19"/>
      <c r="O400" s="19"/>
      <c r="P400" s="19"/>
      <c r="Q400" s="19"/>
    </row>
    <row r="401" s="12" customFormat="1" spans="1:17">
      <c r="A401" s="17"/>
      <c r="B401" s="17"/>
      <c r="C401" s="17"/>
      <c r="D401" s="17"/>
      <c r="E401" s="6"/>
      <c r="F401" s="17"/>
      <c r="G401" s="17"/>
      <c r="H401" s="17"/>
      <c r="I401" s="17"/>
      <c r="J401" s="17"/>
      <c r="K401" s="17"/>
      <c r="L401" s="17"/>
      <c r="M401" s="18"/>
      <c r="N401" s="19"/>
      <c r="O401" s="19"/>
      <c r="P401" s="19"/>
      <c r="Q401" s="19"/>
    </row>
    <row r="402" s="12" customFormat="1" spans="1:17">
      <c r="A402" s="17"/>
      <c r="B402" s="17"/>
      <c r="C402" s="17"/>
      <c r="D402" s="17"/>
      <c r="E402" s="6"/>
      <c r="F402" s="17"/>
      <c r="G402" s="17"/>
      <c r="H402" s="17"/>
      <c r="I402" s="17"/>
      <c r="J402" s="17"/>
      <c r="K402" s="17"/>
      <c r="L402" s="17"/>
      <c r="M402" s="18"/>
      <c r="N402" s="19"/>
      <c r="O402" s="19"/>
      <c r="P402" s="19"/>
      <c r="Q402" s="19"/>
    </row>
    <row r="403" s="12" customFormat="1" spans="1:17">
      <c r="A403" s="17"/>
      <c r="B403" s="17"/>
      <c r="C403" s="17"/>
      <c r="D403" s="17"/>
      <c r="E403" s="6"/>
      <c r="F403" s="17"/>
      <c r="G403" s="17"/>
      <c r="H403" s="17"/>
      <c r="I403" s="17"/>
      <c r="J403" s="17"/>
      <c r="K403" s="17"/>
      <c r="L403" s="17"/>
      <c r="M403" s="18"/>
      <c r="N403" s="19"/>
      <c r="O403" s="19"/>
      <c r="P403" s="19"/>
      <c r="Q403" s="19"/>
    </row>
    <row r="404" s="12" customFormat="1" spans="1:17">
      <c r="A404" s="17"/>
      <c r="B404" s="17"/>
      <c r="C404" s="17"/>
      <c r="D404" s="17"/>
      <c r="E404" s="6"/>
      <c r="F404" s="17"/>
      <c r="G404" s="17"/>
      <c r="H404" s="17"/>
      <c r="I404" s="17"/>
      <c r="J404" s="17"/>
      <c r="K404" s="17"/>
      <c r="L404" s="17"/>
      <c r="M404" s="18"/>
      <c r="N404" s="19"/>
      <c r="O404" s="19"/>
      <c r="P404" s="19"/>
      <c r="Q404" s="19"/>
    </row>
    <row r="405" s="12" customFormat="1" spans="1:17">
      <c r="A405" s="17"/>
      <c r="B405" s="17"/>
      <c r="C405" s="17"/>
      <c r="D405" s="17"/>
      <c r="E405" s="6"/>
      <c r="F405" s="17"/>
      <c r="G405" s="17"/>
      <c r="H405" s="17"/>
      <c r="I405" s="17"/>
      <c r="J405" s="17"/>
      <c r="K405" s="17"/>
      <c r="L405" s="17"/>
      <c r="M405" s="18"/>
      <c r="N405" s="19"/>
      <c r="O405" s="19"/>
      <c r="P405" s="19"/>
      <c r="Q405" s="19"/>
    </row>
    <row r="406" s="12" customFormat="1" spans="1:17">
      <c r="A406" s="17"/>
      <c r="B406" s="17"/>
      <c r="C406" s="17"/>
      <c r="D406" s="17"/>
      <c r="E406" s="6"/>
      <c r="F406" s="17"/>
      <c r="G406" s="17"/>
      <c r="H406" s="17"/>
      <c r="I406" s="17"/>
      <c r="J406" s="17"/>
      <c r="K406" s="17"/>
      <c r="L406" s="17"/>
      <c r="M406" s="18"/>
      <c r="N406" s="19"/>
      <c r="O406" s="19"/>
      <c r="P406" s="19"/>
      <c r="Q406" s="19"/>
    </row>
    <row r="407" s="12" customFormat="1" spans="1:17">
      <c r="A407" s="17"/>
      <c r="B407" s="17"/>
      <c r="C407" s="17"/>
      <c r="D407" s="17"/>
      <c r="E407" s="6"/>
      <c r="F407" s="17"/>
      <c r="G407" s="17"/>
      <c r="H407" s="17"/>
      <c r="I407" s="17"/>
      <c r="J407" s="17"/>
      <c r="K407" s="17"/>
      <c r="L407" s="17"/>
      <c r="M407" s="18"/>
      <c r="N407" s="19"/>
      <c r="O407" s="19"/>
      <c r="P407" s="19"/>
      <c r="Q407" s="19"/>
    </row>
    <row r="408" s="12" customFormat="1" spans="1:17">
      <c r="A408" s="17"/>
      <c r="B408" s="17"/>
      <c r="C408" s="17"/>
      <c r="D408" s="17"/>
      <c r="E408" s="6"/>
      <c r="F408" s="17"/>
      <c r="G408" s="17"/>
      <c r="H408" s="17"/>
      <c r="I408" s="17"/>
      <c r="J408" s="17"/>
      <c r="K408" s="17"/>
      <c r="L408" s="17"/>
      <c r="M408" s="18"/>
      <c r="N408" s="19"/>
      <c r="O408" s="19"/>
      <c r="P408" s="19"/>
      <c r="Q408" s="19"/>
    </row>
    <row r="409" s="12" customFormat="1" spans="1:17">
      <c r="A409" s="17"/>
      <c r="B409" s="17"/>
      <c r="C409" s="17"/>
      <c r="D409" s="17"/>
      <c r="E409" s="6"/>
      <c r="F409" s="17"/>
      <c r="G409" s="17"/>
      <c r="H409" s="17"/>
      <c r="I409" s="17"/>
      <c r="J409" s="17"/>
      <c r="K409" s="17"/>
      <c r="L409" s="17"/>
      <c r="M409" s="18"/>
      <c r="N409" s="19"/>
      <c r="O409" s="19"/>
      <c r="P409" s="19"/>
      <c r="Q409" s="19"/>
    </row>
    <row r="410" s="12" customFormat="1" spans="1:17">
      <c r="A410" s="17"/>
      <c r="B410" s="17"/>
      <c r="C410" s="17"/>
      <c r="D410" s="17"/>
      <c r="E410" s="6"/>
      <c r="F410" s="17"/>
      <c r="G410" s="17"/>
      <c r="H410" s="17"/>
      <c r="I410" s="17"/>
      <c r="J410" s="17"/>
      <c r="K410" s="17"/>
      <c r="L410" s="17"/>
      <c r="M410" s="18"/>
      <c r="N410" s="19"/>
      <c r="O410" s="19"/>
      <c r="P410" s="19"/>
      <c r="Q410" s="19"/>
    </row>
    <row r="411" s="12" customFormat="1" spans="1:17">
      <c r="A411" s="17"/>
      <c r="B411" s="17"/>
      <c r="C411" s="17"/>
      <c r="D411" s="17"/>
      <c r="E411" s="6"/>
      <c r="F411" s="17"/>
      <c r="G411" s="17"/>
      <c r="H411" s="17"/>
      <c r="I411" s="17"/>
      <c r="J411" s="17"/>
      <c r="K411" s="17"/>
      <c r="L411" s="17"/>
      <c r="M411" s="18"/>
      <c r="N411" s="19"/>
      <c r="O411" s="19"/>
      <c r="P411" s="19"/>
      <c r="Q411" s="19"/>
    </row>
    <row r="412" s="12" customFormat="1" spans="1:17">
      <c r="A412" s="17"/>
      <c r="B412" s="17"/>
      <c r="C412" s="17"/>
      <c r="D412" s="17"/>
      <c r="E412" s="6"/>
      <c r="F412" s="17"/>
      <c r="G412" s="17"/>
      <c r="H412" s="17"/>
      <c r="I412" s="17"/>
      <c r="J412" s="17"/>
      <c r="K412" s="17"/>
      <c r="L412" s="17"/>
      <c r="M412" s="18"/>
      <c r="N412" s="19"/>
      <c r="O412" s="19"/>
      <c r="P412" s="19"/>
      <c r="Q412" s="19"/>
    </row>
    <row r="413" s="12" customFormat="1" spans="1:17">
      <c r="A413" s="17"/>
      <c r="B413" s="17"/>
      <c r="C413" s="17"/>
      <c r="D413" s="17"/>
      <c r="E413" s="6"/>
      <c r="F413" s="17"/>
      <c r="G413" s="17"/>
      <c r="H413" s="17"/>
      <c r="I413" s="17"/>
      <c r="J413" s="17"/>
      <c r="K413" s="17"/>
      <c r="L413" s="17"/>
      <c r="M413" s="18"/>
      <c r="N413" s="19"/>
      <c r="O413" s="19"/>
      <c r="P413" s="19"/>
      <c r="Q413" s="19"/>
    </row>
    <row r="414" s="12" customFormat="1" spans="1:17">
      <c r="A414" s="17"/>
      <c r="B414" s="17"/>
      <c r="C414" s="17"/>
      <c r="D414" s="17"/>
      <c r="E414" s="6"/>
      <c r="F414" s="17"/>
      <c r="G414" s="17"/>
      <c r="H414" s="17"/>
      <c r="I414" s="17"/>
      <c r="J414" s="17"/>
      <c r="K414" s="17"/>
      <c r="L414" s="17"/>
      <c r="M414" s="18"/>
      <c r="N414" s="19"/>
      <c r="O414" s="19"/>
      <c r="P414" s="19"/>
      <c r="Q414" s="19"/>
    </row>
    <row r="415" s="12" customFormat="1" spans="1:17">
      <c r="A415" s="17"/>
      <c r="B415" s="17"/>
      <c r="C415" s="17"/>
      <c r="D415" s="17"/>
      <c r="E415" s="6"/>
      <c r="F415" s="17"/>
      <c r="G415" s="17"/>
      <c r="H415" s="17"/>
      <c r="I415" s="17"/>
      <c r="J415" s="17"/>
      <c r="K415" s="17"/>
      <c r="L415" s="17"/>
      <c r="M415" s="18"/>
      <c r="N415" s="19"/>
      <c r="O415" s="19"/>
      <c r="P415" s="19"/>
      <c r="Q415" s="19"/>
    </row>
    <row r="416" s="12" customFormat="1" spans="1:17">
      <c r="A416" s="17"/>
      <c r="B416" s="17"/>
      <c r="C416" s="17"/>
      <c r="D416" s="17"/>
      <c r="E416" s="6"/>
      <c r="F416" s="17"/>
      <c r="G416" s="17"/>
      <c r="H416" s="17"/>
      <c r="I416" s="17"/>
      <c r="J416" s="17"/>
      <c r="K416" s="17"/>
      <c r="L416" s="17"/>
      <c r="M416" s="18"/>
      <c r="N416" s="19"/>
      <c r="O416" s="19"/>
      <c r="P416" s="19"/>
      <c r="Q416" s="19"/>
    </row>
    <row r="417" s="12" customFormat="1" spans="1:17">
      <c r="A417" s="17"/>
      <c r="B417" s="17"/>
      <c r="C417" s="17"/>
      <c r="D417" s="17"/>
      <c r="E417" s="6"/>
      <c r="F417" s="17"/>
      <c r="G417" s="17"/>
      <c r="H417" s="17"/>
      <c r="I417" s="17"/>
      <c r="J417" s="17"/>
      <c r="K417" s="17"/>
      <c r="L417" s="17"/>
      <c r="M417" s="18"/>
      <c r="N417" s="19"/>
      <c r="O417" s="19"/>
      <c r="P417" s="19"/>
      <c r="Q417" s="19"/>
    </row>
    <row r="418" s="12" customFormat="1" spans="1:17">
      <c r="A418" s="17"/>
      <c r="B418" s="17"/>
      <c r="C418" s="17"/>
      <c r="D418" s="17"/>
      <c r="E418" s="6"/>
      <c r="F418" s="17"/>
      <c r="G418" s="17"/>
      <c r="H418" s="17"/>
      <c r="I418" s="17"/>
      <c r="J418" s="17"/>
      <c r="K418" s="17"/>
      <c r="L418" s="17"/>
      <c r="M418" s="18"/>
      <c r="N418" s="19"/>
      <c r="O418" s="19"/>
      <c r="P418" s="19"/>
      <c r="Q418" s="19"/>
    </row>
    <row r="419" s="12" customFormat="1" spans="1:17">
      <c r="A419" s="17"/>
      <c r="B419" s="17"/>
      <c r="C419" s="17"/>
      <c r="D419" s="17"/>
      <c r="E419" s="6"/>
      <c r="F419" s="17"/>
      <c r="G419" s="17"/>
      <c r="H419" s="17"/>
      <c r="I419" s="17"/>
      <c r="J419" s="17"/>
      <c r="K419" s="17"/>
      <c r="L419" s="17"/>
      <c r="M419" s="18"/>
      <c r="N419" s="19"/>
      <c r="O419" s="19"/>
      <c r="P419" s="19"/>
      <c r="Q419" s="19"/>
    </row>
    <row r="420" s="12" customFormat="1" spans="1:17">
      <c r="A420" s="17"/>
      <c r="B420" s="17"/>
      <c r="C420" s="17"/>
      <c r="D420" s="17"/>
      <c r="E420" s="6"/>
      <c r="F420" s="17"/>
      <c r="G420" s="17"/>
      <c r="H420" s="17"/>
      <c r="I420" s="17"/>
      <c r="J420" s="17"/>
      <c r="K420" s="17"/>
      <c r="L420" s="17"/>
      <c r="M420" s="18"/>
      <c r="N420" s="19"/>
      <c r="O420" s="19"/>
      <c r="P420" s="19"/>
      <c r="Q420" s="19"/>
    </row>
    <row r="421" s="12" customFormat="1" spans="1:17">
      <c r="A421" s="17"/>
      <c r="B421" s="17"/>
      <c r="C421" s="17"/>
      <c r="D421" s="17"/>
      <c r="E421" s="6"/>
      <c r="F421" s="17"/>
      <c r="G421" s="17"/>
      <c r="H421" s="17"/>
      <c r="I421" s="17"/>
      <c r="J421" s="17"/>
      <c r="K421" s="17"/>
      <c r="L421" s="17"/>
      <c r="M421" s="18"/>
      <c r="N421" s="19"/>
      <c r="O421" s="19"/>
      <c r="P421" s="19"/>
      <c r="Q421" s="19"/>
    </row>
    <row r="422" s="12" customFormat="1" spans="1:17">
      <c r="A422" s="17"/>
      <c r="B422" s="17"/>
      <c r="C422" s="17"/>
      <c r="D422" s="17"/>
      <c r="E422" s="6"/>
      <c r="F422" s="17"/>
      <c r="G422" s="17"/>
      <c r="H422" s="17"/>
      <c r="I422" s="17"/>
      <c r="J422" s="17"/>
      <c r="K422" s="17"/>
      <c r="L422" s="17"/>
      <c r="M422" s="18"/>
      <c r="N422" s="19"/>
      <c r="O422" s="19"/>
      <c r="P422" s="19"/>
      <c r="Q422" s="19"/>
    </row>
    <row r="423" s="12" customFormat="1" spans="1:17">
      <c r="A423" s="17"/>
      <c r="B423" s="17"/>
      <c r="C423" s="17"/>
      <c r="D423" s="17"/>
      <c r="E423" s="6"/>
      <c r="F423" s="17"/>
      <c r="G423" s="17"/>
      <c r="H423" s="17"/>
      <c r="I423" s="17"/>
      <c r="J423" s="17"/>
      <c r="K423" s="17"/>
      <c r="L423" s="17"/>
      <c r="M423" s="18"/>
      <c r="N423" s="19"/>
      <c r="O423" s="19"/>
      <c r="P423" s="19"/>
      <c r="Q423" s="19"/>
    </row>
    <row r="424" s="12" customFormat="1" spans="1:17">
      <c r="A424" s="17"/>
      <c r="B424" s="17"/>
      <c r="C424" s="17"/>
      <c r="D424" s="17"/>
      <c r="E424" s="6"/>
      <c r="F424" s="17"/>
      <c r="G424" s="17"/>
      <c r="H424" s="17"/>
      <c r="I424" s="17"/>
      <c r="J424" s="17"/>
      <c r="K424" s="17"/>
      <c r="L424" s="17"/>
      <c r="M424" s="18"/>
      <c r="N424" s="19"/>
      <c r="O424" s="19"/>
      <c r="P424" s="19"/>
      <c r="Q424" s="19"/>
    </row>
    <row r="425" s="12" customFormat="1" spans="1:17">
      <c r="A425" s="17"/>
      <c r="B425" s="17"/>
      <c r="C425" s="17"/>
      <c r="D425" s="17"/>
      <c r="E425" s="6"/>
      <c r="F425" s="17"/>
      <c r="G425" s="17"/>
      <c r="H425" s="17"/>
      <c r="I425" s="17"/>
      <c r="J425" s="17"/>
      <c r="K425" s="17"/>
      <c r="L425" s="17"/>
      <c r="M425" s="18"/>
      <c r="N425" s="19"/>
      <c r="O425" s="19"/>
      <c r="P425" s="19"/>
      <c r="Q425" s="19"/>
    </row>
    <row r="426" s="12" customFormat="1" spans="1:17">
      <c r="A426" s="17"/>
      <c r="B426" s="17"/>
      <c r="C426" s="17"/>
      <c r="D426" s="17"/>
      <c r="E426" s="6"/>
      <c r="F426" s="17"/>
      <c r="G426" s="17"/>
      <c r="H426" s="17"/>
      <c r="I426" s="17"/>
      <c r="J426" s="17"/>
      <c r="K426" s="17"/>
      <c r="L426" s="17"/>
      <c r="M426" s="18"/>
      <c r="N426" s="19"/>
      <c r="O426" s="19"/>
      <c r="P426" s="19"/>
      <c r="Q426" s="19"/>
    </row>
    <row r="427" s="12" customFormat="1" spans="1:17">
      <c r="A427" s="17"/>
      <c r="B427" s="17"/>
      <c r="C427" s="17"/>
      <c r="D427" s="17"/>
      <c r="E427" s="6"/>
      <c r="F427" s="17"/>
      <c r="G427" s="17"/>
      <c r="H427" s="17"/>
      <c r="I427" s="17"/>
      <c r="J427" s="17"/>
      <c r="K427" s="17"/>
      <c r="L427" s="17"/>
      <c r="M427" s="18"/>
      <c r="N427" s="19"/>
      <c r="O427" s="19"/>
      <c r="P427" s="19"/>
      <c r="Q427" s="19"/>
    </row>
    <row r="428" s="12" customFormat="1" spans="1:17">
      <c r="A428" s="17"/>
      <c r="B428" s="17"/>
      <c r="C428" s="17"/>
      <c r="D428" s="17"/>
      <c r="E428" s="6"/>
      <c r="F428" s="17"/>
      <c r="G428" s="17"/>
      <c r="H428" s="17"/>
      <c r="I428" s="17"/>
      <c r="J428" s="17"/>
      <c r="K428" s="17"/>
      <c r="L428" s="17"/>
      <c r="M428" s="18"/>
      <c r="N428" s="19"/>
      <c r="O428" s="19"/>
      <c r="P428" s="19"/>
      <c r="Q428" s="19"/>
    </row>
    <row r="429" s="12" customFormat="1" spans="1:17">
      <c r="A429" s="17"/>
      <c r="B429" s="17"/>
      <c r="C429" s="17"/>
      <c r="D429" s="17"/>
      <c r="E429" s="6"/>
      <c r="F429" s="17"/>
      <c r="G429" s="17"/>
      <c r="H429" s="17"/>
      <c r="I429" s="17"/>
      <c r="J429" s="17"/>
      <c r="K429" s="17"/>
      <c r="L429" s="17"/>
      <c r="M429" s="18"/>
      <c r="N429" s="19"/>
      <c r="O429" s="19"/>
      <c r="P429" s="19"/>
      <c r="Q429" s="19"/>
    </row>
    <row r="430" s="12" customFormat="1" spans="1:17">
      <c r="A430" s="17"/>
      <c r="B430" s="17"/>
      <c r="C430" s="17"/>
      <c r="D430" s="17"/>
      <c r="E430" s="6"/>
      <c r="F430" s="17"/>
      <c r="G430" s="17"/>
      <c r="H430" s="17"/>
      <c r="I430" s="17"/>
      <c r="J430" s="17"/>
      <c r="K430" s="17"/>
      <c r="L430" s="17"/>
      <c r="M430" s="18"/>
      <c r="N430" s="19"/>
      <c r="O430" s="19"/>
      <c r="P430" s="19"/>
      <c r="Q430" s="19"/>
    </row>
    <row r="431" s="12" customFormat="1" spans="1:17">
      <c r="A431" s="17"/>
      <c r="B431" s="17"/>
      <c r="C431" s="17"/>
      <c r="D431" s="17"/>
      <c r="E431" s="6"/>
      <c r="F431" s="17"/>
      <c r="G431" s="17"/>
      <c r="H431" s="17"/>
      <c r="I431" s="17"/>
      <c r="J431" s="17"/>
      <c r="K431" s="17"/>
      <c r="L431" s="17"/>
      <c r="M431" s="18"/>
      <c r="N431" s="19"/>
      <c r="O431" s="19"/>
      <c r="P431" s="19"/>
      <c r="Q431" s="19"/>
    </row>
    <row r="432" s="12" customFormat="1" spans="1:17">
      <c r="A432" s="17"/>
      <c r="B432" s="17"/>
      <c r="C432" s="17"/>
      <c r="D432" s="17"/>
      <c r="E432" s="6"/>
      <c r="F432" s="17"/>
      <c r="G432" s="17"/>
      <c r="H432" s="17"/>
      <c r="I432" s="17"/>
      <c r="J432" s="17"/>
      <c r="K432" s="17"/>
      <c r="L432" s="17"/>
      <c r="M432" s="18"/>
      <c r="N432" s="19"/>
      <c r="O432" s="19"/>
      <c r="P432" s="19"/>
      <c r="Q432" s="19"/>
    </row>
    <row r="433" s="12" customFormat="1" spans="1:17">
      <c r="A433" s="17"/>
      <c r="B433" s="17"/>
      <c r="C433" s="17"/>
      <c r="D433" s="17"/>
      <c r="E433" s="6"/>
      <c r="F433" s="17"/>
      <c r="G433" s="17"/>
      <c r="H433" s="17"/>
      <c r="I433" s="17"/>
      <c r="J433" s="17"/>
      <c r="K433" s="17"/>
      <c r="L433" s="17"/>
      <c r="M433" s="18"/>
      <c r="N433" s="19"/>
      <c r="O433" s="19"/>
      <c r="P433" s="19"/>
      <c r="Q433" s="19"/>
    </row>
    <row r="434" s="12" customFormat="1" spans="1:17">
      <c r="A434" s="17"/>
      <c r="B434" s="17"/>
      <c r="C434" s="17"/>
      <c r="D434" s="17"/>
      <c r="E434" s="6"/>
      <c r="F434" s="17"/>
      <c r="G434" s="17"/>
      <c r="H434" s="17"/>
      <c r="I434" s="17"/>
      <c r="J434" s="17"/>
      <c r="K434" s="17"/>
      <c r="L434" s="17"/>
      <c r="M434" s="18"/>
      <c r="N434" s="19"/>
      <c r="O434" s="19"/>
      <c r="P434" s="19"/>
      <c r="Q434" s="19"/>
    </row>
    <row r="435" s="12" customFormat="1" spans="1:17">
      <c r="A435" s="17"/>
      <c r="B435" s="17"/>
      <c r="C435" s="17"/>
      <c r="D435" s="17"/>
      <c r="E435" s="6"/>
      <c r="F435" s="17"/>
      <c r="G435" s="17"/>
      <c r="H435" s="17"/>
      <c r="I435" s="17"/>
      <c r="J435" s="17"/>
      <c r="K435" s="17"/>
      <c r="L435" s="17"/>
      <c r="M435" s="18"/>
      <c r="N435" s="19"/>
      <c r="O435" s="19"/>
      <c r="P435" s="19"/>
      <c r="Q435" s="19"/>
    </row>
    <row r="436" s="12" customFormat="1" spans="1:17">
      <c r="A436" s="17"/>
      <c r="B436" s="17"/>
      <c r="C436" s="17"/>
      <c r="D436" s="17"/>
      <c r="E436" s="6"/>
      <c r="F436" s="17"/>
      <c r="G436" s="17"/>
      <c r="H436" s="17"/>
      <c r="I436" s="17"/>
      <c r="J436" s="17"/>
      <c r="K436" s="17"/>
      <c r="L436" s="17"/>
      <c r="M436" s="18"/>
      <c r="N436" s="19"/>
      <c r="O436" s="19"/>
      <c r="P436" s="19"/>
      <c r="Q436" s="19"/>
    </row>
    <row r="437" s="12" customFormat="1" spans="1:17">
      <c r="A437" s="17"/>
      <c r="B437" s="17"/>
      <c r="C437" s="17"/>
      <c r="D437" s="17"/>
      <c r="E437" s="6"/>
      <c r="F437" s="17"/>
      <c r="G437" s="17"/>
      <c r="H437" s="17"/>
      <c r="I437" s="17"/>
      <c r="J437" s="17"/>
      <c r="K437" s="17"/>
      <c r="L437" s="17"/>
      <c r="M437" s="18"/>
      <c r="N437" s="19"/>
      <c r="O437" s="19"/>
      <c r="P437" s="19"/>
      <c r="Q437" s="19"/>
    </row>
    <row r="438" s="12" customFormat="1" spans="1:17">
      <c r="A438" s="17"/>
      <c r="B438" s="17"/>
      <c r="C438" s="17"/>
      <c r="D438" s="17"/>
      <c r="E438" s="6"/>
      <c r="F438" s="17"/>
      <c r="G438" s="17"/>
      <c r="H438" s="17"/>
      <c r="I438" s="17"/>
      <c r="J438" s="17"/>
      <c r="K438" s="17"/>
      <c r="L438" s="17"/>
      <c r="M438" s="18"/>
      <c r="N438" s="19"/>
      <c r="O438" s="19"/>
      <c r="P438" s="19"/>
      <c r="Q438" s="19"/>
    </row>
    <row r="439" s="12" customFormat="1" spans="1:17">
      <c r="A439" s="17"/>
      <c r="B439" s="17"/>
      <c r="C439" s="17"/>
      <c r="D439" s="17"/>
      <c r="E439" s="6"/>
      <c r="F439" s="17"/>
      <c r="G439" s="17"/>
      <c r="H439" s="17"/>
      <c r="I439" s="17"/>
      <c r="J439" s="17"/>
      <c r="K439" s="17"/>
      <c r="L439" s="17"/>
      <c r="M439" s="18"/>
      <c r="N439" s="19"/>
      <c r="O439" s="19"/>
      <c r="P439" s="19"/>
      <c r="Q439" s="19"/>
    </row>
    <row r="440" s="12" customFormat="1" spans="1:17">
      <c r="A440" s="17"/>
      <c r="B440" s="17"/>
      <c r="C440" s="17"/>
      <c r="D440" s="17"/>
      <c r="E440" s="6"/>
      <c r="F440" s="17"/>
      <c r="G440" s="17"/>
      <c r="H440" s="17"/>
      <c r="I440" s="17"/>
      <c r="J440" s="17"/>
      <c r="K440" s="17"/>
      <c r="L440" s="17"/>
      <c r="M440" s="18"/>
      <c r="N440" s="19"/>
      <c r="O440" s="19"/>
      <c r="P440" s="19"/>
      <c r="Q440" s="19"/>
    </row>
    <row r="441" s="12" customFormat="1" spans="1:17">
      <c r="A441" s="17"/>
      <c r="B441" s="17"/>
      <c r="C441" s="17"/>
      <c r="D441" s="17"/>
      <c r="E441" s="6"/>
      <c r="F441" s="17"/>
      <c r="G441" s="17"/>
      <c r="H441" s="17"/>
      <c r="I441" s="17"/>
      <c r="J441" s="17"/>
      <c r="K441" s="17"/>
      <c r="L441" s="17"/>
      <c r="M441" s="18"/>
      <c r="N441" s="19"/>
      <c r="O441" s="19"/>
      <c r="P441" s="19"/>
      <c r="Q441" s="19"/>
    </row>
    <row r="442" s="12" customFormat="1" spans="1:17">
      <c r="A442" s="17"/>
      <c r="B442" s="17"/>
      <c r="C442" s="17"/>
      <c r="D442" s="17"/>
      <c r="E442" s="6"/>
      <c r="F442" s="17"/>
      <c r="G442" s="17"/>
      <c r="H442" s="17"/>
      <c r="I442" s="17"/>
      <c r="J442" s="17"/>
      <c r="K442" s="17"/>
      <c r="L442" s="17"/>
      <c r="M442" s="18"/>
      <c r="N442" s="19"/>
      <c r="O442" s="19"/>
      <c r="P442" s="19"/>
      <c r="Q442" s="19"/>
    </row>
    <row r="443" s="12" customFormat="1" spans="1:17">
      <c r="A443" s="17"/>
      <c r="B443" s="17"/>
      <c r="C443" s="17"/>
      <c r="D443" s="17"/>
      <c r="E443" s="6"/>
      <c r="F443" s="17"/>
      <c r="G443" s="17"/>
      <c r="H443" s="17"/>
      <c r="I443" s="17"/>
      <c r="J443" s="17"/>
      <c r="K443" s="17"/>
      <c r="L443" s="17"/>
      <c r="M443" s="18"/>
      <c r="N443" s="19"/>
      <c r="O443" s="19"/>
      <c r="P443" s="19"/>
      <c r="Q443" s="19"/>
    </row>
    <row r="444" s="12" customFormat="1" spans="1:17">
      <c r="A444" s="17"/>
      <c r="B444" s="17"/>
      <c r="C444" s="17"/>
      <c r="D444" s="17"/>
      <c r="E444" s="6"/>
      <c r="F444" s="17"/>
      <c r="G444" s="17"/>
      <c r="H444" s="17"/>
      <c r="I444" s="17"/>
      <c r="J444" s="17"/>
      <c r="K444" s="17"/>
      <c r="L444" s="17"/>
      <c r="M444" s="18"/>
      <c r="N444" s="19"/>
      <c r="O444" s="19"/>
      <c r="P444" s="19"/>
      <c r="Q444" s="19"/>
    </row>
    <row r="445" s="12" customFormat="1" spans="1:17">
      <c r="A445" s="17"/>
      <c r="B445" s="17"/>
      <c r="C445" s="17"/>
      <c r="D445" s="17"/>
      <c r="E445" s="6"/>
      <c r="F445" s="17"/>
      <c r="G445" s="17"/>
      <c r="H445" s="17"/>
      <c r="I445" s="17"/>
      <c r="J445" s="17"/>
      <c r="K445" s="17"/>
      <c r="L445" s="17"/>
      <c r="M445" s="18"/>
      <c r="N445" s="19"/>
      <c r="O445" s="19"/>
      <c r="P445" s="19"/>
      <c r="Q445" s="19"/>
    </row>
    <row r="446" s="12" customFormat="1" spans="1:17">
      <c r="A446" s="17"/>
      <c r="B446" s="17"/>
      <c r="C446" s="17"/>
      <c r="D446" s="17"/>
      <c r="E446" s="6"/>
      <c r="F446" s="17"/>
      <c r="G446" s="17"/>
      <c r="H446" s="17"/>
      <c r="I446" s="17"/>
      <c r="J446" s="17"/>
      <c r="K446" s="17"/>
      <c r="L446" s="17"/>
      <c r="M446" s="18"/>
      <c r="N446" s="19"/>
      <c r="O446" s="19"/>
      <c r="P446" s="19"/>
      <c r="Q446" s="19"/>
    </row>
    <row r="447" s="12" customFormat="1" spans="1:17">
      <c r="A447" s="17"/>
      <c r="B447" s="17"/>
      <c r="C447" s="17"/>
      <c r="D447" s="17"/>
      <c r="E447" s="6"/>
      <c r="F447" s="17"/>
      <c r="G447" s="17"/>
      <c r="H447" s="17"/>
      <c r="I447" s="17"/>
      <c r="J447" s="17"/>
      <c r="K447" s="17"/>
      <c r="L447" s="17"/>
      <c r="M447" s="18"/>
      <c r="N447" s="19"/>
      <c r="O447" s="19"/>
      <c r="P447" s="19"/>
      <c r="Q447" s="19"/>
    </row>
    <row r="448" s="12" customFormat="1" spans="1:17">
      <c r="A448" s="17"/>
      <c r="B448" s="17"/>
      <c r="C448" s="17"/>
      <c r="D448" s="17"/>
      <c r="E448" s="6"/>
      <c r="F448" s="17"/>
      <c r="G448" s="17"/>
      <c r="H448" s="17"/>
      <c r="I448" s="17"/>
      <c r="J448" s="17"/>
      <c r="K448" s="17"/>
      <c r="L448" s="17"/>
      <c r="M448" s="18"/>
      <c r="N448" s="19"/>
      <c r="O448" s="19"/>
      <c r="P448" s="19"/>
      <c r="Q448" s="19"/>
    </row>
    <row r="449" s="12" customFormat="1" spans="1:17">
      <c r="A449" s="17"/>
      <c r="B449" s="17"/>
      <c r="C449" s="17"/>
      <c r="D449" s="17"/>
      <c r="E449" s="6"/>
      <c r="F449" s="17"/>
      <c r="G449" s="17"/>
      <c r="H449" s="17"/>
      <c r="I449" s="17"/>
      <c r="J449" s="17"/>
      <c r="K449" s="17"/>
      <c r="L449" s="17"/>
      <c r="M449" s="18"/>
      <c r="N449" s="19"/>
      <c r="O449" s="19"/>
      <c r="P449" s="19"/>
      <c r="Q449" s="19"/>
    </row>
    <row r="450" s="12" customFormat="1" spans="1:17">
      <c r="A450" s="17"/>
      <c r="B450" s="17"/>
      <c r="C450" s="17"/>
      <c r="D450" s="17"/>
      <c r="E450" s="6"/>
      <c r="F450" s="17"/>
      <c r="G450" s="17"/>
      <c r="H450" s="17"/>
      <c r="I450" s="17"/>
      <c r="J450" s="17"/>
      <c r="K450" s="17"/>
      <c r="L450" s="17"/>
      <c r="M450" s="18"/>
      <c r="N450" s="19"/>
      <c r="O450" s="19"/>
      <c r="P450" s="19"/>
      <c r="Q450" s="19"/>
    </row>
    <row r="451" s="12" customFormat="1" spans="1:17">
      <c r="A451" s="17"/>
      <c r="B451" s="17"/>
      <c r="C451" s="17"/>
      <c r="D451" s="17"/>
      <c r="E451" s="6"/>
      <c r="F451" s="17"/>
      <c r="G451" s="17"/>
      <c r="H451" s="17"/>
      <c r="I451" s="17"/>
      <c r="J451" s="17"/>
      <c r="K451" s="17"/>
      <c r="L451" s="17"/>
      <c r="M451" s="18"/>
      <c r="N451" s="19"/>
      <c r="O451" s="19"/>
      <c r="P451" s="19"/>
      <c r="Q451" s="19"/>
    </row>
    <row r="452" s="12" customFormat="1" spans="1:17">
      <c r="A452" s="17"/>
      <c r="B452" s="17"/>
      <c r="C452" s="17"/>
      <c r="D452" s="17"/>
      <c r="E452" s="6"/>
      <c r="F452" s="17"/>
      <c r="G452" s="17"/>
      <c r="H452" s="17"/>
      <c r="I452" s="17"/>
      <c r="J452" s="17"/>
      <c r="K452" s="17"/>
      <c r="L452" s="17"/>
      <c r="M452" s="18"/>
      <c r="N452" s="19"/>
      <c r="O452" s="19"/>
      <c r="P452" s="19"/>
      <c r="Q452" s="19"/>
    </row>
    <row r="453" s="12" customFormat="1" spans="1:17">
      <c r="A453" s="17"/>
      <c r="B453" s="17"/>
      <c r="C453" s="17"/>
      <c r="D453" s="17"/>
      <c r="E453" s="6"/>
      <c r="F453" s="17"/>
      <c r="G453" s="17"/>
      <c r="H453" s="17"/>
      <c r="I453" s="17"/>
      <c r="J453" s="17"/>
      <c r="K453" s="17"/>
      <c r="L453" s="17"/>
      <c r="M453" s="18"/>
      <c r="N453" s="19"/>
      <c r="O453" s="19"/>
      <c r="P453" s="19"/>
      <c r="Q453" s="19"/>
    </row>
    <row r="454" s="12" customFormat="1" spans="1:17">
      <c r="A454" s="17"/>
      <c r="B454" s="17"/>
      <c r="C454" s="17"/>
      <c r="D454" s="17"/>
      <c r="E454" s="6"/>
      <c r="F454" s="17"/>
      <c r="G454" s="17"/>
      <c r="H454" s="17"/>
      <c r="I454" s="17"/>
      <c r="J454" s="17"/>
      <c r="K454" s="17"/>
      <c r="L454" s="17"/>
      <c r="M454" s="18"/>
      <c r="N454" s="19"/>
      <c r="O454" s="19"/>
      <c r="P454" s="19"/>
      <c r="Q454" s="19"/>
    </row>
    <row r="455" s="12" customFormat="1" spans="1:17">
      <c r="A455" s="17"/>
      <c r="B455" s="17"/>
      <c r="C455" s="17"/>
      <c r="D455" s="17"/>
      <c r="E455" s="6"/>
      <c r="F455" s="17"/>
      <c r="G455" s="17"/>
      <c r="H455" s="17"/>
      <c r="I455" s="17"/>
      <c r="J455" s="17"/>
      <c r="K455" s="17"/>
      <c r="L455" s="17"/>
      <c r="M455" s="18"/>
      <c r="N455" s="19"/>
      <c r="O455" s="19"/>
      <c r="P455" s="19"/>
      <c r="Q455" s="19"/>
    </row>
    <row r="456" s="12" customFormat="1" spans="1:17">
      <c r="A456" s="17"/>
      <c r="B456" s="17"/>
      <c r="C456" s="17"/>
      <c r="D456" s="17"/>
      <c r="E456" s="6"/>
      <c r="F456" s="17"/>
      <c r="G456" s="17"/>
      <c r="H456" s="17"/>
      <c r="I456" s="17"/>
      <c r="J456" s="17"/>
      <c r="K456" s="17"/>
      <c r="L456" s="17"/>
      <c r="M456" s="18"/>
      <c r="N456" s="19"/>
      <c r="O456" s="19"/>
      <c r="P456" s="19"/>
      <c r="Q456" s="19"/>
    </row>
    <row r="457" s="12" customFormat="1" spans="1:17">
      <c r="A457" s="17"/>
      <c r="B457" s="17"/>
      <c r="C457" s="17"/>
      <c r="D457" s="17"/>
      <c r="E457" s="6"/>
      <c r="F457" s="17"/>
      <c r="G457" s="17"/>
      <c r="H457" s="17"/>
      <c r="I457" s="17"/>
      <c r="J457" s="17"/>
      <c r="K457" s="17"/>
      <c r="L457" s="17"/>
      <c r="M457" s="18"/>
      <c r="N457" s="19"/>
      <c r="O457" s="19"/>
      <c r="P457" s="19"/>
      <c r="Q457" s="19"/>
    </row>
    <row r="458" s="12" customFormat="1" spans="1:17">
      <c r="A458" s="17"/>
      <c r="B458" s="17"/>
      <c r="C458" s="17"/>
      <c r="D458" s="17"/>
      <c r="E458" s="6"/>
      <c r="F458" s="17"/>
      <c r="G458" s="17"/>
      <c r="H458" s="17"/>
      <c r="I458" s="17"/>
      <c r="J458" s="17"/>
      <c r="K458" s="17"/>
      <c r="L458" s="17"/>
      <c r="M458" s="18"/>
      <c r="N458" s="19"/>
      <c r="O458" s="19"/>
      <c r="P458" s="19"/>
      <c r="Q458" s="19"/>
    </row>
    <row r="459" s="12" customFormat="1" spans="1:17">
      <c r="A459" s="17"/>
      <c r="B459" s="17"/>
      <c r="C459" s="17"/>
      <c r="D459" s="17"/>
      <c r="E459" s="6"/>
      <c r="F459" s="17"/>
      <c r="G459" s="17"/>
      <c r="H459" s="17"/>
      <c r="I459" s="17"/>
      <c r="J459" s="17"/>
      <c r="K459" s="17"/>
      <c r="L459" s="17"/>
      <c r="M459" s="18"/>
      <c r="N459" s="19"/>
      <c r="O459" s="19"/>
      <c r="P459" s="19"/>
      <c r="Q459" s="19"/>
    </row>
    <row r="460" s="12" customFormat="1" spans="1:17">
      <c r="A460" s="17"/>
      <c r="B460" s="17"/>
      <c r="C460" s="17"/>
      <c r="D460" s="17"/>
      <c r="E460" s="6"/>
      <c r="F460" s="17"/>
      <c r="G460" s="17"/>
      <c r="H460" s="17"/>
      <c r="I460" s="17"/>
      <c r="J460" s="17"/>
      <c r="K460" s="17"/>
      <c r="L460" s="17"/>
      <c r="M460" s="18"/>
      <c r="N460" s="19"/>
      <c r="O460" s="19"/>
      <c r="P460" s="19"/>
      <c r="Q460" s="19"/>
    </row>
    <row r="461" s="12" customFormat="1" spans="1:17">
      <c r="A461" s="17"/>
      <c r="B461" s="17"/>
      <c r="C461" s="17"/>
      <c r="D461" s="17"/>
      <c r="E461" s="6"/>
      <c r="F461" s="17"/>
      <c r="G461" s="17"/>
      <c r="H461" s="17"/>
      <c r="I461" s="17"/>
      <c r="J461" s="17"/>
      <c r="K461" s="17"/>
      <c r="L461" s="17"/>
      <c r="M461" s="18"/>
      <c r="N461" s="19"/>
      <c r="O461" s="19"/>
      <c r="P461" s="19"/>
      <c r="Q461" s="19"/>
    </row>
    <row r="462" s="12" customFormat="1" spans="1:17">
      <c r="A462" s="17"/>
      <c r="B462" s="17"/>
      <c r="C462" s="17"/>
      <c r="D462" s="17"/>
      <c r="E462" s="6"/>
      <c r="F462" s="17"/>
      <c r="G462" s="17"/>
      <c r="H462" s="17"/>
      <c r="I462" s="17"/>
      <c r="J462" s="17"/>
      <c r="K462" s="17"/>
      <c r="L462" s="17"/>
      <c r="M462" s="18"/>
      <c r="N462" s="19"/>
      <c r="O462" s="19"/>
      <c r="P462" s="19"/>
      <c r="Q462" s="19"/>
    </row>
    <row r="463" s="12" customFormat="1" spans="1:17">
      <c r="A463" s="17"/>
      <c r="B463" s="17"/>
      <c r="C463" s="17"/>
      <c r="D463" s="17"/>
      <c r="E463" s="6"/>
      <c r="F463" s="17"/>
      <c r="G463" s="17"/>
      <c r="H463" s="17"/>
      <c r="I463" s="17"/>
      <c r="J463" s="17"/>
      <c r="K463" s="17"/>
      <c r="L463" s="17"/>
      <c r="M463" s="18"/>
      <c r="N463" s="19"/>
      <c r="O463" s="19"/>
      <c r="P463" s="19"/>
      <c r="Q463" s="19"/>
    </row>
    <row r="464" s="12" customFormat="1" spans="1:17">
      <c r="A464" s="17"/>
      <c r="B464" s="17"/>
      <c r="C464" s="17"/>
      <c r="D464" s="17"/>
      <c r="E464" s="6"/>
      <c r="F464" s="17"/>
      <c r="G464" s="17"/>
      <c r="H464" s="17"/>
      <c r="I464" s="17"/>
      <c r="J464" s="17"/>
      <c r="K464" s="17"/>
      <c r="L464" s="17"/>
      <c r="M464" s="18"/>
      <c r="N464" s="19"/>
      <c r="O464" s="19"/>
      <c r="P464" s="19"/>
      <c r="Q464" s="19"/>
    </row>
    <row r="465" s="12" customFormat="1" spans="1:17">
      <c r="A465" s="17"/>
      <c r="B465" s="17"/>
      <c r="C465" s="17"/>
      <c r="D465" s="17"/>
      <c r="E465" s="6"/>
      <c r="F465" s="17"/>
      <c r="G465" s="17"/>
      <c r="H465" s="17"/>
      <c r="I465" s="17"/>
      <c r="J465" s="17"/>
      <c r="K465" s="17"/>
      <c r="L465" s="17"/>
      <c r="M465" s="18"/>
      <c r="N465" s="19"/>
      <c r="O465" s="19"/>
      <c r="P465" s="19"/>
      <c r="Q465" s="19"/>
    </row>
    <row r="466" s="12" customFormat="1" spans="1:17">
      <c r="A466" s="17"/>
      <c r="B466" s="17"/>
      <c r="C466" s="17"/>
      <c r="D466" s="17"/>
      <c r="E466" s="6"/>
      <c r="F466" s="17"/>
      <c r="G466" s="17"/>
      <c r="H466" s="17"/>
      <c r="I466" s="17"/>
      <c r="J466" s="17"/>
      <c r="K466" s="17"/>
      <c r="L466" s="17"/>
      <c r="M466" s="18"/>
      <c r="N466" s="19"/>
      <c r="O466" s="19"/>
      <c r="P466" s="19"/>
      <c r="Q466" s="19"/>
    </row>
    <row r="467" s="12" customFormat="1" spans="1:17">
      <c r="A467" s="17"/>
      <c r="B467" s="17"/>
      <c r="C467" s="17"/>
      <c r="D467" s="17"/>
      <c r="E467" s="6"/>
      <c r="F467" s="17"/>
      <c r="G467" s="17"/>
      <c r="H467" s="17"/>
      <c r="I467" s="17"/>
      <c r="J467" s="17"/>
      <c r="K467" s="17"/>
      <c r="L467" s="17"/>
      <c r="M467" s="18"/>
      <c r="N467" s="19"/>
      <c r="O467" s="19"/>
      <c r="P467" s="19"/>
      <c r="Q467" s="19"/>
    </row>
    <row r="468" s="12" customFormat="1" spans="1:17">
      <c r="A468" s="17"/>
      <c r="B468" s="17"/>
      <c r="C468" s="17"/>
      <c r="D468" s="17"/>
      <c r="E468" s="6"/>
      <c r="F468" s="17"/>
      <c r="G468" s="17"/>
      <c r="H468" s="17"/>
      <c r="I468" s="17"/>
      <c r="J468" s="17"/>
      <c r="K468" s="17"/>
      <c r="L468" s="17"/>
      <c r="M468" s="18"/>
      <c r="N468" s="19"/>
      <c r="O468" s="19"/>
      <c r="P468" s="19"/>
      <c r="Q468" s="19"/>
    </row>
    <row r="469" s="12" customFormat="1" spans="1:17">
      <c r="A469" s="17"/>
      <c r="B469" s="17"/>
      <c r="C469" s="17"/>
      <c r="D469" s="17"/>
      <c r="E469" s="6"/>
      <c r="F469" s="17"/>
      <c r="G469" s="17"/>
      <c r="H469" s="17"/>
      <c r="I469" s="17"/>
      <c r="J469" s="17"/>
      <c r="K469" s="17"/>
      <c r="L469" s="17"/>
      <c r="M469" s="18"/>
      <c r="N469" s="19"/>
      <c r="O469" s="19"/>
      <c r="P469" s="19"/>
      <c r="Q469" s="19"/>
    </row>
    <row r="470" s="12" customFormat="1" spans="1:17">
      <c r="A470" s="17"/>
      <c r="B470" s="17"/>
      <c r="C470" s="17"/>
      <c r="D470" s="17"/>
      <c r="E470" s="6"/>
      <c r="F470" s="17"/>
      <c r="G470" s="17"/>
      <c r="H470" s="17"/>
      <c r="I470" s="17"/>
      <c r="J470" s="17"/>
      <c r="K470" s="17"/>
      <c r="L470" s="17"/>
      <c r="M470" s="18"/>
      <c r="N470" s="19"/>
      <c r="O470" s="19"/>
      <c r="P470" s="19"/>
      <c r="Q470" s="19"/>
    </row>
    <row r="471" s="12" customFormat="1" spans="1:17">
      <c r="A471" s="17"/>
      <c r="B471" s="17"/>
      <c r="C471" s="17"/>
      <c r="D471" s="17"/>
      <c r="E471" s="6"/>
      <c r="F471" s="17"/>
      <c r="G471" s="17"/>
      <c r="H471" s="17"/>
      <c r="I471" s="17"/>
      <c r="J471" s="17"/>
      <c r="K471" s="17"/>
      <c r="L471" s="17"/>
      <c r="M471" s="18"/>
      <c r="N471" s="19"/>
      <c r="O471" s="19"/>
      <c r="P471" s="19"/>
      <c r="Q471" s="19"/>
    </row>
    <row r="472" s="12" customFormat="1" spans="1:17">
      <c r="A472" s="17"/>
      <c r="B472" s="17"/>
      <c r="C472" s="17"/>
      <c r="D472" s="17"/>
      <c r="E472" s="6"/>
      <c r="F472" s="17"/>
      <c r="G472" s="17"/>
      <c r="H472" s="17"/>
      <c r="I472" s="17"/>
      <c r="J472" s="17"/>
      <c r="K472" s="17"/>
      <c r="L472" s="17"/>
      <c r="M472" s="18"/>
      <c r="N472" s="19"/>
      <c r="O472" s="19"/>
      <c r="P472" s="19"/>
      <c r="Q472" s="19"/>
    </row>
    <row r="473" s="12" customFormat="1" spans="1:17">
      <c r="A473" s="17"/>
      <c r="B473" s="17"/>
      <c r="C473" s="17"/>
      <c r="D473" s="17"/>
      <c r="E473" s="6"/>
      <c r="F473" s="17"/>
      <c r="G473" s="17"/>
      <c r="H473" s="17"/>
      <c r="I473" s="17"/>
      <c r="J473" s="17"/>
      <c r="K473" s="17"/>
      <c r="L473" s="17"/>
      <c r="M473" s="18"/>
      <c r="N473" s="19"/>
      <c r="O473" s="19"/>
      <c r="P473" s="19"/>
      <c r="Q473" s="19"/>
    </row>
    <row r="474" s="12" customFormat="1" spans="1:17">
      <c r="A474" s="17"/>
      <c r="B474" s="17"/>
      <c r="C474" s="17"/>
      <c r="D474" s="17"/>
      <c r="E474" s="6"/>
      <c r="F474" s="17"/>
      <c r="G474" s="17"/>
      <c r="H474" s="17"/>
      <c r="I474" s="17"/>
      <c r="J474" s="17"/>
      <c r="K474" s="17"/>
      <c r="L474" s="17"/>
      <c r="M474" s="18"/>
      <c r="N474" s="19"/>
      <c r="O474" s="19"/>
      <c r="P474" s="19"/>
      <c r="Q474" s="19"/>
    </row>
    <row r="475" s="12" customFormat="1" spans="1:17">
      <c r="A475" s="17"/>
      <c r="B475" s="17"/>
      <c r="C475" s="17"/>
      <c r="D475" s="17"/>
      <c r="E475" s="6"/>
      <c r="F475" s="17"/>
      <c r="G475" s="17"/>
      <c r="H475" s="17"/>
      <c r="I475" s="17"/>
      <c r="J475" s="17"/>
      <c r="K475" s="17"/>
      <c r="L475" s="17"/>
      <c r="M475" s="18"/>
      <c r="N475" s="19"/>
      <c r="O475" s="19"/>
      <c r="P475" s="19"/>
      <c r="Q475" s="19"/>
    </row>
    <row r="476" s="12" customFormat="1" spans="1:17">
      <c r="A476" s="17"/>
      <c r="B476" s="17"/>
      <c r="C476" s="17"/>
      <c r="D476" s="17"/>
      <c r="E476" s="6"/>
      <c r="F476" s="17"/>
      <c r="G476" s="17"/>
      <c r="H476" s="17"/>
      <c r="I476" s="17"/>
      <c r="J476" s="17"/>
      <c r="K476" s="17"/>
      <c r="L476" s="17"/>
      <c r="M476" s="18"/>
      <c r="N476" s="19"/>
      <c r="O476" s="19"/>
      <c r="P476" s="19"/>
      <c r="Q476" s="19"/>
    </row>
    <row r="477" s="12" customFormat="1" spans="1:17">
      <c r="A477" s="17"/>
      <c r="B477" s="17"/>
      <c r="C477" s="17"/>
      <c r="D477" s="17"/>
      <c r="E477" s="6"/>
      <c r="F477" s="17"/>
      <c r="G477" s="17"/>
      <c r="H477" s="17"/>
      <c r="I477" s="17"/>
      <c r="J477" s="17"/>
      <c r="K477" s="17"/>
      <c r="L477" s="17"/>
      <c r="M477" s="18"/>
      <c r="N477" s="19"/>
      <c r="O477" s="19"/>
      <c r="P477" s="19"/>
      <c r="Q477" s="19"/>
    </row>
    <row r="478" s="12" customFormat="1" spans="1:17">
      <c r="A478" s="17"/>
      <c r="B478" s="17"/>
      <c r="C478" s="17"/>
      <c r="D478" s="17"/>
      <c r="E478" s="6"/>
      <c r="F478" s="17"/>
      <c r="G478" s="17"/>
      <c r="H478" s="17"/>
      <c r="I478" s="17"/>
      <c r="J478" s="17"/>
      <c r="K478" s="17"/>
      <c r="L478" s="17"/>
      <c r="M478" s="18"/>
      <c r="N478" s="19"/>
      <c r="O478" s="19"/>
      <c r="P478" s="19"/>
      <c r="Q478" s="19"/>
    </row>
    <row r="479" s="12" customFormat="1" spans="1:17">
      <c r="A479" s="17"/>
      <c r="B479" s="17"/>
      <c r="C479" s="17"/>
      <c r="D479" s="17"/>
      <c r="E479" s="6"/>
      <c r="F479" s="17"/>
      <c r="G479" s="17"/>
      <c r="H479" s="17"/>
      <c r="I479" s="17"/>
      <c r="J479" s="17"/>
      <c r="K479" s="17"/>
      <c r="L479" s="17"/>
      <c r="M479" s="18"/>
      <c r="N479" s="19"/>
      <c r="O479" s="19"/>
      <c r="P479" s="19"/>
      <c r="Q479" s="19"/>
    </row>
    <row r="480" s="12" customFormat="1" spans="1:17">
      <c r="A480" s="17"/>
      <c r="B480" s="17"/>
      <c r="C480" s="17"/>
      <c r="D480" s="17"/>
      <c r="E480" s="6"/>
      <c r="F480" s="17"/>
      <c r="G480" s="17"/>
      <c r="H480" s="17"/>
      <c r="I480" s="17"/>
      <c r="J480" s="17"/>
      <c r="K480" s="17"/>
      <c r="L480" s="17"/>
      <c r="M480" s="18"/>
      <c r="N480" s="19"/>
      <c r="O480" s="19"/>
      <c r="P480" s="19"/>
      <c r="Q480" s="19"/>
    </row>
    <row r="481" s="12" customFormat="1" spans="1:17">
      <c r="A481" s="17"/>
      <c r="B481" s="17"/>
      <c r="C481" s="17"/>
      <c r="D481" s="17"/>
      <c r="E481" s="6"/>
      <c r="F481" s="17"/>
      <c r="G481" s="17"/>
      <c r="H481" s="17"/>
      <c r="I481" s="17"/>
      <c r="J481" s="17"/>
      <c r="K481" s="17"/>
      <c r="L481" s="17"/>
      <c r="M481" s="18"/>
      <c r="N481" s="19"/>
      <c r="O481" s="19"/>
      <c r="P481" s="19"/>
      <c r="Q481" s="19"/>
    </row>
    <row r="482" s="12" customFormat="1" spans="1:17">
      <c r="A482" s="17"/>
      <c r="B482" s="17"/>
      <c r="C482" s="17"/>
      <c r="D482" s="17"/>
      <c r="E482" s="6"/>
      <c r="F482" s="17"/>
      <c r="G482" s="17"/>
      <c r="H482" s="17"/>
      <c r="I482" s="17"/>
      <c r="J482" s="17"/>
      <c r="K482" s="17"/>
      <c r="L482" s="17"/>
      <c r="M482" s="18"/>
      <c r="N482" s="19"/>
      <c r="O482" s="19"/>
      <c r="P482" s="19"/>
      <c r="Q482" s="19"/>
    </row>
    <row r="483" s="12" customFormat="1" spans="1:17">
      <c r="A483" s="17"/>
      <c r="B483" s="17"/>
      <c r="C483" s="17"/>
      <c r="D483" s="17"/>
      <c r="E483" s="6"/>
      <c r="F483" s="17"/>
      <c r="G483" s="17"/>
      <c r="H483" s="17"/>
      <c r="I483" s="17"/>
      <c r="J483" s="17"/>
      <c r="K483" s="17"/>
      <c r="L483" s="17"/>
      <c r="M483" s="18"/>
      <c r="N483" s="19"/>
      <c r="O483" s="19"/>
      <c r="P483" s="19"/>
      <c r="Q483" s="19"/>
    </row>
    <row r="484" s="12" customFormat="1" spans="1:17">
      <c r="A484" s="17"/>
      <c r="B484" s="17"/>
      <c r="C484" s="17"/>
      <c r="D484" s="17"/>
      <c r="E484" s="6"/>
      <c r="F484" s="17"/>
      <c r="G484" s="17"/>
      <c r="H484" s="17"/>
      <c r="I484" s="17"/>
      <c r="J484" s="17"/>
      <c r="K484" s="17"/>
      <c r="L484" s="17"/>
      <c r="M484" s="18"/>
      <c r="N484" s="19"/>
      <c r="O484" s="19"/>
      <c r="P484" s="19"/>
      <c r="Q484" s="19"/>
    </row>
    <row r="485" s="12" customFormat="1" spans="1:17">
      <c r="A485" s="17"/>
      <c r="B485" s="17"/>
      <c r="C485" s="17"/>
      <c r="D485" s="17"/>
      <c r="E485" s="6"/>
      <c r="F485" s="17"/>
      <c r="G485" s="17"/>
      <c r="H485" s="17"/>
      <c r="I485" s="17"/>
      <c r="J485" s="17"/>
      <c r="K485" s="17"/>
      <c r="L485" s="17"/>
      <c r="M485" s="18"/>
      <c r="N485" s="19"/>
      <c r="O485" s="19"/>
      <c r="P485" s="19"/>
      <c r="Q485" s="19"/>
    </row>
    <row r="486" s="12" customFormat="1" spans="1:17">
      <c r="A486" s="17"/>
      <c r="B486" s="17"/>
      <c r="C486" s="17"/>
      <c r="D486" s="17"/>
      <c r="E486" s="6"/>
      <c r="F486" s="17"/>
      <c r="G486" s="17"/>
      <c r="H486" s="17"/>
      <c r="I486" s="17"/>
      <c r="J486" s="17"/>
      <c r="K486" s="17"/>
      <c r="L486" s="17"/>
      <c r="M486" s="18"/>
      <c r="N486" s="19"/>
      <c r="O486" s="19"/>
      <c r="P486" s="19"/>
      <c r="Q486" s="19"/>
    </row>
    <row r="487" s="12" customFormat="1" spans="1:17">
      <c r="A487" s="17"/>
      <c r="B487" s="17"/>
      <c r="C487" s="17"/>
      <c r="D487" s="17"/>
      <c r="E487" s="6"/>
      <c r="F487" s="17"/>
      <c r="G487" s="17"/>
      <c r="H487" s="17"/>
      <c r="I487" s="17"/>
      <c r="J487" s="17"/>
      <c r="K487" s="17"/>
      <c r="L487" s="17"/>
      <c r="M487" s="18"/>
      <c r="N487" s="19"/>
      <c r="O487" s="19"/>
      <c r="P487" s="19"/>
      <c r="Q487" s="19"/>
    </row>
    <row r="488" s="12" customFormat="1" spans="1:17">
      <c r="A488" s="17"/>
      <c r="B488" s="17"/>
      <c r="C488" s="17"/>
      <c r="D488" s="17"/>
      <c r="E488" s="6"/>
      <c r="F488" s="17"/>
      <c r="G488" s="17"/>
      <c r="H488" s="17"/>
      <c r="I488" s="17"/>
      <c r="J488" s="17"/>
      <c r="K488" s="17"/>
      <c r="L488" s="17"/>
      <c r="M488" s="18"/>
      <c r="N488" s="19"/>
      <c r="O488" s="19"/>
      <c r="P488" s="19"/>
      <c r="Q488" s="19"/>
    </row>
    <row r="489" s="12" customFormat="1" spans="1:17">
      <c r="A489" s="17"/>
      <c r="B489" s="17"/>
      <c r="C489" s="17"/>
      <c r="D489" s="17"/>
      <c r="E489" s="6"/>
      <c r="F489" s="17"/>
      <c r="G489" s="17"/>
      <c r="H489" s="17"/>
      <c r="I489" s="17"/>
      <c r="J489" s="17"/>
      <c r="K489" s="17"/>
      <c r="L489" s="17"/>
      <c r="M489" s="18"/>
      <c r="N489" s="19"/>
      <c r="O489" s="19"/>
      <c r="P489" s="19"/>
      <c r="Q489" s="19"/>
    </row>
    <row r="490" s="12" customFormat="1" spans="1:17">
      <c r="A490" s="17"/>
      <c r="B490" s="17"/>
      <c r="C490" s="17"/>
      <c r="D490" s="17"/>
      <c r="E490" s="6"/>
      <c r="F490" s="17"/>
      <c r="G490" s="17"/>
      <c r="H490" s="17"/>
      <c r="I490" s="17"/>
      <c r="J490" s="17"/>
      <c r="K490" s="17"/>
      <c r="L490" s="17"/>
      <c r="M490" s="18"/>
      <c r="N490" s="19"/>
      <c r="O490" s="19"/>
      <c r="P490" s="19"/>
      <c r="Q490" s="19"/>
    </row>
    <row r="491" s="12" customFormat="1" spans="1:17">
      <c r="A491" s="17"/>
      <c r="B491" s="17"/>
      <c r="C491" s="17"/>
      <c r="D491" s="17"/>
      <c r="E491" s="6"/>
      <c r="F491" s="17"/>
      <c r="G491" s="17"/>
      <c r="H491" s="17"/>
      <c r="I491" s="17"/>
      <c r="J491" s="17"/>
      <c r="K491" s="17"/>
      <c r="L491" s="17"/>
      <c r="M491" s="18"/>
      <c r="N491" s="19"/>
      <c r="O491" s="19"/>
      <c r="P491" s="19"/>
      <c r="Q491" s="19"/>
    </row>
    <row r="492" s="12" customFormat="1" spans="1:17">
      <c r="A492" s="17"/>
      <c r="B492" s="17"/>
      <c r="C492" s="17"/>
      <c r="D492" s="17"/>
      <c r="E492" s="6"/>
      <c r="F492" s="17"/>
      <c r="G492" s="17"/>
      <c r="H492" s="17"/>
      <c r="I492" s="17"/>
      <c r="J492" s="17"/>
      <c r="K492" s="17"/>
      <c r="L492" s="17"/>
      <c r="M492" s="18"/>
      <c r="N492" s="19"/>
      <c r="O492" s="19"/>
      <c r="P492" s="19"/>
      <c r="Q492" s="19"/>
    </row>
    <row r="493" s="12" customFormat="1" spans="1:17">
      <c r="A493" s="17"/>
      <c r="B493" s="17"/>
      <c r="C493" s="17"/>
      <c r="D493" s="17"/>
      <c r="E493" s="6"/>
      <c r="F493" s="17"/>
      <c r="G493" s="17"/>
      <c r="H493" s="17"/>
      <c r="I493" s="17"/>
      <c r="J493" s="17"/>
      <c r="K493" s="17"/>
      <c r="L493" s="17"/>
      <c r="M493" s="18"/>
      <c r="N493" s="19"/>
      <c r="O493" s="19"/>
      <c r="P493" s="19"/>
      <c r="Q493" s="19"/>
    </row>
    <row r="494" s="12" customFormat="1" spans="1:17">
      <c r="A494" s="17"/>
      <c r="B494" s="17"/>
      <c r="C494" s="17"/>
      <c r="D494" s="17"/>
      <c r="E494" s="6"/>
      <c r="F494" s="17"/>
      <c r="G494" s="17"/>
      <c r="H494" s="17"/>
      <c r="I494" s="17"/>
      <c r="J494" s="17"/>
      <c r="K494" s="17"/>
      <c r="L494" s="17"/>
      <c r="M494" s="18"/>
      <c r="N494" s="19"/>
      <c r="O494" s="19"/>
      <c r="P494" s="19"/>
      <c r="Q494" s="19"/>
    </row>
    <row r="495" s="12" customFormat="1" spans="1:17">
      <c r="A495" s="17"/>
      <c r="B495" s="17"/>
      <c r="C495" s="17"/>
      <c r="D495" s="17"/>
      <c r="E495" s="6"/>
      <c r="F495" s="17"/>
      <c r="G495" s="17"/>
      <c r="H495" s="17"/>
      <c r="I495" s="17"/>
      <c r="J495" s="17"/>
      <c r="K495" s="17"/>
      <c r="L495" s="17"/>
      <c r="M495" s="18"/>
      <c r="N495" s="19"/>
      <c r="O495" s="19"/>
      <c r="P495" s="19"/>
      <c r="Q495" s="19"/>
    </row>
    <row r="496" s="12" customFormat="1" spans="1:17">
      <c r="A496" s="17"/>
      <c r="B496" s="17"/>
      <c r="C496" s="17"/>
      <c r="D496" s="17"/>
      <c r="E496" s="6"/>
      <c r="F496" s="17"/>
      <c r="G496" s="17"/>
      <c r="H496" s="17"/>
      <c r="I496" s="17"/>
      <c r="J496" s="17"/>
      <c r="K496" s="17"/>
      <c r="L496" s="17"/>
      <c r="M496" s="18"/>
      <c r="N496" s="19"/>
      <c r="O496" s="19"/>
      <c r="P496" s="19"/>
      <c r="Q496" s="19"/>
    </row>
    <row r="497" s="12" customFormat="1" spans="1:17">
      <c r="A497" s="17"/>
      <c r="B497" s="17"/>
      <c r="C497" s="17"/>
      <c r="D497" s="17"/>
      <c r="E497" s="6"/>
      <c r="F497" s="17"/>
      <c r="G497" s="17"/>
      <c r="H497" s="17"/>
      <c r="I497" s="17"/>
      <c r="J497" s="17"/>
      <c r="K497" s="17"/>
      <c r="L497" s="17"/>
      <c r="M497" s="18"/>
      <c r="N497" s="19"/>
      <c r="O497" s="19"/>
      <c r="P497" s="19"/>
      <c r="Q497" s="19"/>
    </row>
    <row r="498" s="12" customFormat="1" spans="1:17">
      <c r="A498" s="17"/>
      <c r="B498" s="17"/>
      <c r="C498" s="17"/>
      <c r="D498" s="17"/>
      <c r="E498" s="6"/>
      <c r="F498" s="17"/>
      <c r="G498" s="17"/>
      <c r="H498" s="17"/>
      <c r="I498" s="17"/>
      <c r="J498" s="17"/>
      <c r="K498" s="17"/>
      <c r="L498" s="17"/>
      <c r="M498" s="18"/>
      <c r="N498" s="19"/>
      <c r="O498" s="19"/>
      <c r="P498" s="19"/>
      <c r="Q498" s="19"/>
    </row>
    <row r="499" s="12" customFormat="1" spans="1:17">
      <c r="A499" s="17"/>
      <c r="B499" s="17"/>
      <c r="C499" s="17"/>
      <c r="D499" s="17"/>
      <c r="E499" s="6"/>
      <c r="F499" s="17"/>
      <c r="G499" s="17"/>
      <c r="H499" s="17"/>
      <c r="I499" s="17"/>
      <c r="J499" s="17"/>
      <c r="K499" s="17"/>
      <c r="L499" s="17"/>
      <c r="M499" s="18"/>
      <c r="N499" s="19"/>
      <c r="O499" s="19"/>
      <c r="P499" s="19"/>
      <c r="Q499" s="19"/>
    </row>
    <row r="500" s="12" customFormat="1" spans="1:17">
      <c r="A500" s="17"/>
      <c r="B500" s="17"/>
      <c r="C500" s="17"/>
      <c r="D500" s="17"/>
      <c r="E500" s="6"/>
      <c r="F500" s="17"/>
      <c r="G500" s="17"/>
      <c r="H500" s="17"/>
      <c r="I500" s="17"/>
      <c r="J500" s="17"/>
      <c r="K500" s="17"/>
      <c r="L500" s="17"/>
      <c r="M500" s="18"/>
      <c r="N500" s="19"/>
      <c r="O500" s="19"/>
      <c r="P500" s="19"/>
      <c r="Q500" s="19"/>
    </row>
    <row r="501" s="12" customFormat="1" spans="1:17">
      <c r="A501" s="17"/>
      <c r="B501" s="17"/>
      <c r="C501" s="17"/>
      <c r="D501" s="17"/>
      <c r="E501" s="6"/>
      <c r="F501" s="17"/>
      <c r="G501" s="17"/>
      <c r="H501" s="17"/>
      <c r="I501" s="17"/>
      <c r="J501" s="17"/>
      <c r="K501" s="17"/>
      <c r="L501" s="17"/>
      <c r="M501" s="18"/>
      <c r="N501" s="19"/>
      <c r="O501" s="19"/>
      <c r="P501" s="19"/>
      <c r="Q501" s="19"/>
    </row>
    <row r="502" s="12" customFormat="1" spans="1:17">
      <c r="A502" s="17"/>
      <c r="B502" s="17"/>
      <c r="C502" s="17"/>
      <c r="D502" s="17"/>
      <c r="E502" s="6"/>
      <c r="F502" s="17"/>
      <c r="G502" s="17"/>
      <c r="H502" s="17"/>
      <c r="I502" s="17"/>
      <c r="J502" s="17"/>
      <c r="K502" s="17"/>
      <c r="L502" s="17"/>
      <c r="M502" s="18"/>
      <c r="N502" s="19"/>
      <c r="O502" s="19"/>
      <c r="P502" s="19"/>
      <c r="Q502" s="19"/>
    </row>
    <row r="503" s="12" customFormat="1" spans="1:17">
      <c r="A503" s="17"/>
      <c r="B503" s="17"/>
      <c r="C503" s="17"/>
      <c r="D503" s="17"/>
      <c r="E503" s="6"/>
      <c r="F503" s="17"/>
      <c r="G503" s="17"/>
      <c r="H503" s="17"/>
      <c r="I503" s="17"/>
      <c r="J503" s="17"/>
      <c r="K503" s="17"/>
      <c r="L503" s="17"/>
      <c r="M503" s="18"/>
      <c r="N503" s="19"/>
      <c r="O503" s="19"/>
      <c r="P503" s="19"/>
      <c r="Q503" s="19"/>
    </row>
    <row r="504" s="12" customFormat="1" spans="1:17">
      <c r="A504" s="17"/>
      <c r="B504" s="17"/>
      <c r="C504" s="17"/>
      <c r="D504" s="17"/>
      <c r="E504" s="6"/>
      <c r="F504" s="17"/>
      <c r="G504" s="17"/>
      <c r="H504" s="17"/>
      <c r="I504" s="17"/>
      <c r="J504" s="17"/>
      <c r="K504" s="17"/>
      <c r="L504" s="17"/>
      <c r="M504" s="18"/>
      <c r="N504" s="19"/>
      <c r="O504" s="19"/>
      <c r="P504" s="19"/>
      <c r="Q504" s="19"/>
    </row>
    <row r="505" s="12" customFormat="1" spans="1:17">
      <c r="A505" s="17"/>
      <c r="B505" s="17"/>
      <c r="C505" s="17"/>
      <c r="D505" s="17"/>
      <c r="E505" s="6"/>
      <c r="F505" s="17"/>
      <c r="G505" s="17"/>
      <c r="H505" s="17"/>
      <c r="I505" s="17"/>
      <c r="J505" s="17"/>
      <c r="K505" s="17"/>
      <c r="L505" s="17"/>
      <c r="M505" s="18"/>
      <c r="N505" s="19"/>
      <c r="O505" s="19"/>
      <c r="P505" s="19"/>
      <c r="Q505" s="19"/>
    </row>
    <row r="506" s="12" customFormat="1" spans="1:17">
      <c r="A506" s="17"/>
      <c r="B506" s="17"/>
      <c r="C506" s="17"/>
      <c r="D506" s="17"/>
      <c r="E506" s="6"/>
      <c r="F506" s="17"/>
      <c r="G506" s="17"/>
      <c r="H506" s="17"/>
      <c r="I506" s="17"/>
      <c r="J506" s="17"/>
      <c r="K506" s="17"/>
      <c r="L506" s="17"/>
      <c r="M506" s="18"/>
      <c r="N506" s="19"/>
      <c r="O506" s="19"/>
      <c r="P506" s="19"/>
      <c r="Q506" s="19"/>
    </row>
    <row r="507" s="12" customFormat="1" spans="1:17">
      <c r="A507" s="17"/>
      <c r="B507" s="17"/>
      <c r="C507" s="17"/>
      <c r="D507" s="17"/>
      <c r="E507" s="6"/>
      <c r="F507" s="17"/>
      <c r="G507" s="17"/>
      <c r="H507" s="17"/>
      <c r="I507" s="17"/>
      <c r="J507" s="17"/>
      <c r="K507" s="17"/>
      <c r="L507" s="17"/>
      <c r="M507" s="18"/>
      <c r="N507" s="19"/>
      <c r="O507" s="19"/>
      <c r="P507" s="19"/>
      <c r="Q507" s="19"/>
    </row>
    <row r="508" s="12" customFormat="1" spans="1:17">
      <c r="A508" s="17"/>
      <c r="B508" s="17"/>
      <c r="C508" s="17"/>
      <c r="D508" s="17"/>
      <c r="E508" s="6"/>
      <c r="F508" s="17"/>
      <c r="G508" s="17"/>
      <c r="H508" s="17"/>
      <c r="I508" s="17"/>
      <c r="J508" s="17"/>
      <c r="K508" s="17"/>
      <c r="L508" s="17"/>
      <c r="M508" s="18"/>
      <c r="N508" s="19"/>
      <c r="O508" s="19"/>
      <c r="P508" s="19"/>
      <c r="Q508" s="19"/>
    </row>
    <row r="509" s="12" customFormat="1" spans="1:17">
      <c r="A509" s="17"/>
      <c r="B509" s="17"/>
      <c r="C509" s="17"/>
      <c r="D509" s="17"/>
      <c r="E509" s="6"/>
      <c r="F509" s="17"/>
      <c r="G509" s="17"/>
      <c r="H509" s="17"/>
      <c r="I509" s="17"/>
      <c r="J509" s="17"/>
      <c r="K509" s="17"/>
      <c r="L509" s="17"/>
      <c r="M509" s="18"/>
      <c r="N509" s="19"/>
      <c r="O509" s="19"/>
      <c r="P509" s="19"/>
      <c r="Q509" s="19"/>
    </row>
    <row r="510" s="12" customFormat="1" spans="1:17">
      <c r="A510" s="17"/>
      <c r="B510" s="17"/>
      <c r="C510" s="17"/>
      <c r="D510" s="17"/>
      <c r="E510" s="6"/>
      <c r="F510" s="17"/>
      <c r="G510" s="17"/>
      <c r="H510" s="17"/>
      <c r="I510" s="17"/>
      <c r="J510" s="17"/>
      <c r="K510" s="17"/>
      <c r="L510" s="17"/>
      <c r="M510" s="18"/>
      <c r="N510" s="19"/>
      <c r="O510" s="19"/>
      <c r="P510" s="19"/>
      <c r="Q510" s="19"/>
    </row>
    <row r="511" s="12" customFormat="1" spans="1:17">
      <c r="A511" s="17"/>
      <c r="B511" s="17"/>
      <c r="C511" s="17"/>
      <c r="D511" s="17"/>
      <c r="E511" s="6"/>
      <c r="F511" s="17"/>
      <c r="G511" s="17"/>
      <c r="H511" s="17"/>
      <c r="I511" s="17"/>
      <c r="J511" s="17"/>
      <c r="K511" s="17"/>
      <c r="L511" s="17"/>
      <c r="M511" s="18"/>
      <c r="N511" s="19"/>
      <c r="O511" s="19"/>
      <c r="P511" s="19"/>
      <c r="Q511" s="19"/>
    </row>
    <row r="512" s="12" customFormat="1" spans="1:17">
      <c r="A512" s="17"/>
      <c r="B512" s="17"/>
      <c r="C512" s="17"/>
      <c r="D512" s="17"/>
      <c r="E512" s="6"/>
      <c r="F512" s="17"/>
      <c r="G512" s="17"/>
      <c r="H512" s="17"/>
      <c r="I512" s="17"/>
      <c r="J512" s="17"/>
      <c r="K512" s="17"/>
      <c r="L512" s="17"/>
      <c r="M512" s="18"/>
      <c r="N512" s="19"/>
      <c r="O512" s="19"/>
      <c r="P512" s="19"/>
      <c r="Q512" s="19"/>
    </row>
    <row r="513" s="12" customFormat="1" spans="1:17">
      <c r="A513" s="17"/>
      <c r="B513" s="17"/>
      <c r="C513" s="17"/>
      <c r="D513" s="17"/>
      <c r="E513" s="6"/>
      <c r="F513" s="17"/>
      <c r="G513" s="17"/>
      <c r="H513" s="17"/>
      <c r="I513" s="17"/>
      <c r="J513" s="17"/>
      <c r="K513" s="17"/>
      <c r="L513" s="17"/>
      <c r="M513" s="18"/>
      <c r="N513" s="19"/>
      <c r="O513" s="19"/>
      <c r="P513" s="19"/>
      <c r="Q513" s="19"/>
    </row>
    <row r="514" s="12" customFormat="1" spans="1:17">
      <c r="A514" s="17"/>
      <c r="B514" s="17"/>
      <c r="C514" s="17"/>
      <c r="D514" s="17"/>
      <c r="E514" s="6"/>
      <c r="F514" s="17"/>
      <c r="G514" s="17"/>
      <c r="H514" s="17"/>
      <c r="I514" s="17"/>
      <c r="J514" s="17"/>
      <c r="K514" s="17"/>
      <c r="L514" s="17"/>
      <c r="M514" s="18"/>
      <c r="N514" s="19"/>
      <c r="O514" s="19"/>
      <c r="P514" s="19"/>
      <c r="Q514" s="19"/>
    </row>
    <row r="515" s="12" customFormat="1" spans="1:17">
      <c r="A515" s="17"/>
      <c r="B515" s="17"/>
      <c r="C515" s="17"/>
      <c r="D515" s="17"/>
      <c r="E515" s="6"/>
      <c r="F515" s="17"/>
      <c r="G515" s="17"/>
      <c r="H515" s="17"/>
      <c r="I515" s="17"/>
      <c r="J515" s="17"/>
      <c r="K515" s="17"/>
      <c r="L515" s="17"/>
      <c r="M515" s="18"/>
      <c r="N515" s="19"/>
      <c r="O515" s="19"/>
      <c r="P515" s="19"/>
      <c r="Q515" s="19"/>
    </row>
    <row r="516" s="12" customFormat="1" spans="1:17">
      <c r="A516" s="17"/>
      <c r="B516" s="17"/>
      <c r="C516" s="17"/>
      <c r="D516" s="17"/>
      <c r="E516" s="6"/>
      <c r="F516" s="17"/>
      <c r="G516" s="17"/>
      <c r="H516" s="17"/>
      <c r="I516" s="17"/>
      <c r="J516" s="17"/>
      <c r="K516" s="17"/>
      <c r="L516" s="17"/>
      <c r="M516" s="18"/>
      <c r="N516" s="19"/>
      <c r="O516" s="19"/>
      <c r="P516" s="19"/>
      <c r="Q516" s="19"/>
    </row>
    <row r="517" s="12" customFormat="1" spans="1:17">
      <c r="A517" s="17"/>
      <c r="B517" s="17"/>
      <c r="C517" s="17"/>
      <c r="D517" s="17"/>
      <c r="E517" s="6"/>
      <c r="F517" s="17"/>
      <c r="G517" s="17"/>
      <c r="H517" s="17"/>
      <c r="I517" s="17"/>
      <c r="J517" s="17"/>
      <c r="K517" s="17"/>
      <c r="L517" s="17"/>
      <c r="M517" s="18"/>
      <c r="N517" s="19"/>
      <c r="O517" s="19"/>
      <c r="P517" s="19"/>
      <c r="Q517" s="19"/>
    </row>
    <row r="518" s="12" customFormat="1" spans="1:17">
      <c r="A518" s="17"/>
      <c r="B518" s="17"/>
      <c r="C518" s="17"/>
      <c r="D518" s="17"/>
      <c r="E518" s="6"/>
      <c r="F518" s="17"/>
      <c r="G518" s="17"/>
      <c r="H518" s="17"/>
      <c r="I518" s="17"/>
      <c r="J518" s="17"/>
      <c r="K518" s="17"/>
      <c r="L518" s="17"/>
      <c r="M518" s="18"/>
      <c r="N518" s="19"/>
      <c r="O518" s="19"/>
      <c r="P518" s="19"/>
      <c r="Q518" s="19"/>
    </row>
    <row r="519" s="12" customFormat="1" spans="1:17">
      <c r="A519" s="17"/>
      <c r="B519" s="17"/>
      <c r="C519" s="17"/>
      <c r="D519" s="17"/>
      <c r="E519" s="6"/>
      <c r="F519" s="17"/>
      <c r="G519" s="17"/>
      <c r="H519" s="17"/>
      <c r="I519" s="17"/>
      <c r="J519" s="17"/>
      <c r="K519" s="17"/>
      <c r="L519" s="17"/>
      <c r="M519" s="18"/>
      <c r="N519" s="19"/>
      <c r="O519" s="19"/>
      <c r="P519" s="19"/>
      <c r="Q519" s="19"/>
    </row>
    <row r="520" s="12" customFormat="1" spans="1:17">
      <c r="A520" s="17"/>
      <c r="B520" s="17"/>
      <c r="C520" s="17"/>
      <c r="D520" s="17"/>
      <c r="E520" s="6"/>
      <c r="F520" s="17"/>
      <c r="G520" s="17"/>
      <c r="H520" s="17"/>
      <c r="I520" s="17"/>
      <c r="J520" s="17"/>
      <c r="K520" s="17"/>
      <c r="L520" s="17"/>
      <c r="M520" s="18"/>
      <c r="N520" s="19"/>
      <c r="O520" s="19"/>
      <c r="P520" s="19"/>
      <c r="Q520" s="19"/>
    </row>
    <row r="521" s="12" customFormat="1" spans="1:17">
      <c r="A521" s="17"/>
      <c r="B521" s="17"/>
      <c r="C521" s="17"/>
      <c r="D521" s="17"/>
      <c r="E521" s="6"/>
      <c r="F521" s="17"/>
      <c r="G521" s="17"/>
      <c r="H521" s="17"/>
      <c r="I521" s="17"/>
      <c r="J521" s="17"/>
      <c r="K521" s="17"/>
      <c r="L521" s="17"/>
      <c r="M521" s="18"/>
      <c r="N521" s="19"/>
      <c r="O521" s="19"/>
      <c r="P521" s="19"/>
      <c r="Q521" s="19"/>
    </row>
    <row r="522" s="12" customFormat="1" spans="1:17">
      <c r="A522" s="17"/>
      <c r="B522" s="17"/>
      <c r="C522" s="17"/>
      <c r="D522" s="17"/>
      <c r="E522" s="6"/>
      <c r="F522" s="17"/>
      <c r="G522" s="17"/>
      <c r="H522" s="17"/>
      <c r="I522" s="17"/>
      <c r="J522" s="17"/>
      <c r="K522" s="17"/>
      <c r="L522" s="17"/>
      <c r="M522" s="18"/>
      <c r="N522" s="19"/>
      <c r="O522" s="19"/>
      <c r="P522" s="19"/>
      <c r="Q522" s="19"/>
    </row>
    <row r="523" s="12" customFormat="1" spans="1:17">
      <c r="A523" s="17"/>
      <c r="B523" s="17"/>
      <c r="C523" s="17"/>
      <c r="D523" s="17"/>
      <c r="E523" s="6"/>
      <c r="F523" s="17"/>
      <c r="G523" s="17"/>
      <c r="H523" s="17"/>
      <c r="I523" s="17"/>
      <c r="J523" s="17"/>
      <c r="K523" s="17"/>
      <c r="L523" s="17"/>
      <c r="M523" s="18"/>
      <c r="N523" s="19"/>
      <c r="O523" s="19"/>
      <c r="P523" s="19"/>
      <c r="Q523" s="19"/>
    </row>
    <row r="524" s="12" customFormat="1" spans="1:17">
      <c r="A524" s="17"/>
      <c r="B524" s="17"/>
      <c r="C524" s="17"/>
      <c r="D524" s="17"/>
      <c r="E524" s="6"/>
      <c r="F524" s="17"/>
      <c r="G524" s="17"/>
      <c r="H524" s="17"/>
      <c r="I524" s="17"/>
      <c r="J524" s="17"/>
      <c r="K524" s="17"/>
      <c r="L524" s="17"/>
      <c r="M524" s="18"/>
      <c r="N524" s="19"/>
      <c r="O524" s="19"/>
      <c r="P524" s="19"/>
      <c r="Q524" s="19"/>
    </row>
    <row r="525" s="12" customFormat="1" spans="1:17">
      <c r="A525" s="17"/>
      <c r="B525" s="17"/>
      <c r="C525" s="17"/>
      <c r="D525" s="17"/>
      <c r="E525" s="6"/>
      <c r="F525" s="17"/>
      <c r="G525" s="17"/>
      <c r="H525" s="17"/>
      <c r="I525" s="17"/>
      <c r="J525" s="17"/>
      <c r="K525" s="17"/>
      <c r="L525" s="17"/>
      <c r="M525" s="18"/>
      <c r="N525" s="19"/>
      <c r="O525" s="19"/>
      <c r="P525" s="19"/>
      <c r="Q525" s="19"/>
    </row>
    <row r="526" s="12" customFormat="1" spans="1:17">
      <c r="A526" s="17"/>
      <c r="B526" s="17"/>
      <c r="C526" s="17"/>
      <c r="D526" s="17"/>
      <c r="E526" s="6"/>
      <c r="F526" s="17"/>
      <c r="G526" s="17"/>
      <c r="H526" s="17"/>
      <c r="I526" s="17"/>
      <c r="J526" s="17"/>
      <c r="K526" s="17"/>
      <c r="L526" s="17"/>
      <c r="M526" s="18"/>
      <c r="N526" s="19"/>
      <c r="O526" s="19"/>
      <c r="P526" s="19"/>
      <c r="Q526" s="19"/>
    </row>
    <row r="527" s="12" customFormat="1" spans="1:17">
      <c r="A527" s="17"/>
      <c r="B527" s="17"/>
      <c r="C527" s="17"/>
      <c r="D527" s="17"/>
      <c r="E527" s="6"/>
      <c r="F527" s="17"/>
      <c r="G527" s="17"/>
      <c r="H527" s="17"/>
      <c r="I527" s="17"/>
      <c r="J527" s="17"/>
      <c r="K527" s="17"/>
      <c r="L527" s="17"/>
      <c r="M527" s="18"/>
      <c r="N527" s="19"/>
      <c r="O527" s="19"/>
      <c r="P527" s="19"/>
      <c r="Q527" s="19"/>
    </row>
    <row r="528" s="12" customFormat="1" spans="1:17">
      <c r="A528" s="17"/>
      <c r="B528" s="17"/>
      <c r="C528" s="17"/>
      <c r="D528" s="17"/>
      <c r="E528" s="6"/>
      <c r="F528" s="17"/>
      <c r="G528" s="17"/>
      <c r="H528" s="17"/>
      <c r="I528" s="17"/>
      <c r="J528" s="17"/>
      <c r="K528" s="17"/>
      <c r="L528" s="17"/>
      <c r="M528" s="18"/>
      <c r="N528" s="19"/>
      <c r="O528" s="19"/>
      <c r="P528" s="19"/>
      <c r="Q528" s="19"/>
    </row>
    <row r="529" s="12" customFormat="1" spans="1:17">
      <c r="A529" s="17"/>
      <c r="B529" s="17"/>
      <c r="C529" s="17"/>
      <c r="D529" s="17"/>
      <c r="E529" s="6"/>
      <c r="F529" s="17"/>
      <c r="G529" s="17"/>
      <c r="H529" s="17"/>
      <c r="I529" s="17"/>
      <c r="J529" s="17"/>
      <c r="K529" s="17"/>
      <c r="L529" s="17"/>
      <c r="M529" s="18"/>
      <c r="N529" s="19"/>
      <c r="O529" s="19"/>
      <c r="P529" s="19"/>
      <c r="Q529" s="19"/>
    </row>
    <row r="530" s="12" customFormat="1" spans="1:17">
      <c r="A530" s="17"/>
      <c r="B530" s="17"/>
      <c r="C530" s="17"/>
      <c r="D530" s="17"/>
      <c r="E530" s="6"/>
      <c r="F530" s="17"/>
      <c r="G530" s="17"/>
      <c r="H530" s="17"/>
      <c r="I530" s="17"/>
      <c r="J530" s="17"/>
      <c r="K530" s="17"/>
      <c r="L530" s="17"/>
      <c r="M530" s="18"/>
      <c r="N530" s="19"/>
      <c r="O530" s="19"/>
      <c r="P530" s="19"/>
      <c r="Q530" s="19"/>
    </row>
    <row r="531" s="12" customFormat="1" spans="1:17">
      <c r="A531" s="17"/>
      <c r="B531" s="17"/>
      <c r="C531" s="17"/>
      <c r="D531" s="17"/>
      <c r="E531" s="6"/>
      <c r="F531" s="17"/>
      <c r="G531" s="17"/>
      <c r="H531" s="17"/>
      <c r="I531" s="17"/>
      <c r="J531" s="17"/>
      <c r="K531" s="17"/>
      <c r="L531" s="17"/>
      <c r="M531" s="18"/>
      <c r="N531" s="19"/>
      <c r="O531" s="19"/>
      <c r="P531" s="19"/>
      <c r="Q531" s="19"/>
    </row>
    <row r="532" s="12" customFormat="1" spans="1:17">
      <c r="A532" s="17"/>
      <c r="B532" s="17"/>
      <c r="C532" s="17"/>
      <c r="D532" s="17"/>
      <c r="E532" s="6"/>
      <c r="F532" s="17"/>
      <c r="G532" s="17"/>
      <c r="H532" s="17"/>
      <c r="I532" s="17"/>
      <c r="J532" s="17"/>
      <c r="K532" s="17"/>
      <c r="L532" s="17"/>
      <c r="M532" s="18"/>
      <c r="N532" s="19"/>
      <c r="O532" s="19"/>
      <c r="P532" s="19"/>
      <c r="Q532" s="19"/>
    </row>
    <row r="533" s="12" customFormat="1" spans="1:17">
      <c r="A533" s="17"/>
      <c r="B533" s="17"/>
      <c r="C533" s="17"/>
      <c r="D533" s="17"/>
      <c r="E533" s="6"/>
      <c r="F533" s="17"/>
      <c r="G533" s="17"/>
      <c r="H533" s="17"/>
      <c r="I533" s="17"/>
      <c r="J533" s="17"/>
      <c r="K533" s="17"/>
      <c r="L533" s="17"/>
      <c r="M533" s="18"/>
      <c r="N533" s="19"/>
      <c r="O533" s="19"/>
      <c r="P533" s="19"/>
      <c r="Q533" s="19"/>
    </row>
    <row r="534" s="12" customFormat="1" spans="1:17">
      <c r="A534" s="17"/>
      <c r="B534" s="17"/>
      <c r="C534" s="17"/>
      <c r="D534" s="17"/>
      <c r="E534" s="6"/>
      <c r="F534" s="17"/>
      <c r="G534" s="17"/>
      <c r="H534" s="17"/>
      <c r="I534" s="17"/>
      <c r="J534" s="17"/>
      <c r="K534" s="17"/>
      <c r="L534" s="17"/>
      <c r="M534" s="18"/>
      <c r="N534" s="19"/>
      <c r="O534" s="19"/>
      <c r="P534" s="19"/>
      <c r="Q534" s="19"/>
    </row>
    <row r="535" s="12" customFormat="1" spans="1:17">
      <c r="A535" s="17"/>
      <c r="B535" s="17"/>
      <c r="C535" s="17"/>
      <c r="D535" s="17"/>
      <c r="E535" s="6"/>
      <c r="F535" s="17"/>
      <c r="G535" s="17"/>
      <c r="H535" s="17"/>
      <c r="I535" s="17"/>
      <c r="J535" s="17"/>
      <c r="K535" s="17"/>
      <c r="L535" s="17"/>
      <c r="M535" s="18"/>
      <c r="N535" s="19"/>
      <c r="O535" s="19"/>
      <c r="P535" s="19"/>
      <c r="Q535" s="19"/>
    </row>
    <row r="536" s="12" customFormat="1" spans="1:17">
      <c r="A536" s="17"/>
      <c r="B536" s="17"/>
      <c r="C536" s="17"/>
      <c r="D536" s="17"/>
      <c r="E536" s="6"/>
      <c r="F536" s="17"/>
      <c r="G536" s="17"/>
      <c r="H536" s="17"/>
      <c r="I536" s="17"/>
      <c r="J536" s="17"/>
      <c r="K536" s="17"/>
      <c r="L536" s="17"/>
      <c r="M536" s="18"/>
      <c r="N536" s="19"/>
      <c r="O536" s="19"/>
      <c r="P536" s="19"/>
      <c r="Q536" s="19"/>
    </row>
    <row r="537" s="12" customFormat="1" spans="1:17">
      <c r="A537" s="17"/>
      <c r="B537" s="17"/>
      <c r="C537" s="17"/>
      <c r="D537" s="17"/>
      <c r="E537" s="6"/>
      <c r="F537" s="17"/>
      <c r="G537" s="17"/>
      <c r="H537" s="17"/>
      <c r="I537" s="17"/>
      <c r="J537" s="17"/>
      <c r="K537" s="17"/>
      <c r="L537" s="17"/>
      <c r="M537" s="18"/>
      <c r="N537" s="19"/>
      <c r="O537" s="19"/>
      <c r="P537" s="19"/>
      <c r="Q537" s="19"/>
    </row>
    <row r="538" s="12" customFormat="1" spans="1:17">
      <c r="A538" s="17"/>
      <c r="B538" s="17"/>
      <c r="C538" s="17"/>
      <c r="D538" s="17"/>
      <c r="E538" s="6"/>
      <c r="F538" s="17"/>
      <c r="G538" s="17"/>
      <c r="H538" s="17"/>
      <c r="I538" s="17"/>
      <c r="J538" s="17"/>
      <c r="K538" s="17"/>
      <c r="L538" s="17"/>
      <c r="M538" s="18"/>
      <c r="N538" s="19"/>
      <c r="O538" s="19"/>
      <c r="P538" s="19"/>
      <c r="Q538" s="19"/>
    </row>
    <row r="539" s="12" customFormat="1" spans="1:17">
      <c r="A539" s="17"/>
      <c r="B539" s="17"/>
      <c r="C539" s="17"/>
      <c r="D539" s="17"/>
      <c r="E539" s="6"/>
      <c r="F539" s="17"/>
      <c r="G539" s="17"/>
      <c r="H539" s="17"/>
      <c r="I539" s="17"/>
      <c r="J539" s="17"/>
      <c r="K539" s="17"/>
      <c r="L539" s="17"/>
      <c r="M539" s="18"/>
      <c r="N539" s="19"/>
      <c r="O539" s="19"/>
      <c r="P539" s="19"/>
      <c r="Q539" s="19"/>
    </row>
    <row r="540" s="12" customFormat="1" spans="1:17">
      <c r="A540" s="17"/>
      <c r="B540" s="17"/>
      <c r="C540" s="17"/>
      <c r="D540" s="17"/>
      <c r="E540" s="6"/>
      <c r="F540" s="17"/>
      <c r="G540" s="17"/>
      <c r="H540" s="17"/>
      <c r="I540" s="17"/>
      <c r="J540" s="17"/>
      <c r="K540" s="17"/>
      <c r="L540" s="17"/>
      <c r="M540" s="18"/>
      <c r="N540" s="19"/>
      <c r="O540" s="19"/>
      <c r="P540" s="19"/>
      <c r="Q540" s="19"/>
    </row>
    <row r="541" s="12" customFormat="1" spans="1:17">
      <c r="A541" s="17"/>
      <c r="B541" s="17"/>
      <c r="C541" s="17"/>
      <c r="D541" s="17"/>
      <c r="E541" s="6"/>
      <c r="F541" s="17"/>
      <c r="G541" s="17"/>
      <c r="H541" s="17"/>
      <c r="I541" s="17"/>
      <c r="J541" s="17"/>
      <c r="K541" s="17"/>
      <c r="L541" s="17"/>
      <c r="M541" s="18"/>
      <c r="N541" s="19"/>
      <c r="O541" s="19"/>
      <c r="P541" s="19"/>
      <c r="Q541" s="19"/>
    </row>
    <row r="542" s="12" customFormat="1" spans="1:17">
      <c r="A542" s="17"/>
      <c r="B542" s="17"/>
      <c r="C542" s="17"/>
      <c r="D542" s="17"/>
      <c r="E542" s="6"/>
      <c r="F542" s="17"/>
      <c r="G542" s="17"/>
      <c r="H542" s="17"/>
      <c r="I542" s="17"/>
      <c r="J542" s="17"/>
      <c r="K542" s="17"/>
      <c r="L542" s="17"/>
      <c r="M542" s="18"/>
      <c r="N542" s="19"/>
      <c r="O542" s="19"/>
      <c r="P542" s="19"/>
      <c r="Q542" s="19"/>
    </row>
    <row r="543" s="12" customFormat="1" spans="1:17">
      <c r="A543" s="17"/>
      <c r="B543" s="17"/>
      <c r="C543" s="17"/>
      <c r="D543" s="17"/>
      <c r="E543" s="6"/>
      <c r="F543" s="17"/>
      <c r="G543" s="17"/>
      <c r="H543" s="17"/>
      <c r="I543" s="17"/>
      <c r="J543" s="17"/>
      <c r="K543" s="17"/>
      <c r="L543" s="17"/>
      <c r="M543" s="18"/>
      <c r="N543" s="19"/>
      <c r="O543" s="19"/>
      <c r="P543" s="19"/>
      <c r="Q543" s="19"/>
    </row>
    <row r="544" s="12" customFormat="1" spans="1:17">
      <c r="A544" s="17"/>
      <c r="B544" s="17"/>
      <c r="C544" s="17"/>
      <c r="D544" s="17"/>
      <c r="E544" s="6"/>
      <c r="F544" s="17"/>
      <c r="G544" s="17"/>
      <c r="H544" s="17"/>
      <c r="I544" s="17"/>
      <c r="J544" s="17"/>
      <c r="K544" s="17"/>
      <c r="L544" s="17"/>
      <c r="M544" s="18"/>
      <c r="N544" s="19"/>
      <c r="O544" s="19"/>
      <c r="P544" s="19"/>
      <c r="Q544" s="19"/>
    </row>
    <row r="545" s="12" customFormat="1" spans="1:17">
      <c r="A545" s="17"/>
      <c r="B545" s="17"/>
      <c r="C545" s="17"/>
      <c r="D545" s="17"/>
      <c r="E545" s="6"/>
      <c r="F545" s="17"/>
      <c r="G545" s="17"/>
      <c r="H545" s="17"/>
      <c r="I545" s="17"/>
      <c r="J545" s="17"/>
      <c r="K545" s="17"/>
      <c r="L545" s="17"/>
      <c r="M545" s="18"/>
      <c r="N545" s="19"/>
      <c r="O545" s="19"/>
      <c r="P545" s="19"/>
      <c r="Q545" s="19"/>
    </row>
    <row r="546" s="12" customFormat="1" spans="1:17">
      <c r="A546" s="17"/>
      <c r="B546" s="17"/>
      <c r="C546" s="17"/>
      <c r="D546" s="17"/>
      <c r="E546" s="6"/>
      <c r="F546" s="17"/>
      <c r="G546" s="17"/>
      <c r="H546" s="17"/>
      <c r="I546" s="17"/>
      <c r="J546" s="17"/>
      <c r="K546" s="17"/>
      <c r="L546" s="17"/>
      <c r="M546" s="18"/>
      <c r="N546" s="19"/>
      <c r="O546" s="19"/>
      <c r="P546" s="19"/>
      <c r="Q546" s="19"/>
    </row>
    <row r="547" s="12" customFormat="1" spans="1:17">
      <c r="A547" s="17"/>
      <c r="B547" s="17"/>
      <c r="C547" s="17"/>
      <c r="D547" s="17"/>
      <c r="E547" s="6"/>
      <c r="F547" s="17"/>
      <c r="G547" s="17"/>
      <c r="H547" s="17"/>
      <c r="I547" s="17"/>
      <c r="J547" s="17"/>
      <c r="K547" s="17"/>
      <c r="L547" s="17"/>
      <c r="M547" s="18"/>
      <c r="N547" s="19"/>
      <c r="O547" s="19"/>
      <c r="P547" s="19"/>
      <c r="Q547" s="19"/>
    </row>
    <row r="548" s="12" customFormat="1" spans="1:17">
      <c r="A548" s="17"/>
      <c r="B548" s="17"/>
      <c r="C548" s="17"/>
      <c r="D548" s="17"/>
      <c r="E548" s="6"/>
      <c r="F548" s="17"/>
      <c r="G548" s="17"/>
      <c r="H548" s="17"/>
      <c r="I548" s="17"/>
      <c r="J548" s="17"/>
      <c r="K548" s="17"/>
      <c r="L548" s="17"/>
      <c r="M548" s="18"/>
      <c r="N548" s="19"/>
      <c r="O548" s="19"/>
      <c r="P548" s="19"/>
      <c r="Q548" s="19"/>
    </row>
    <row r="549" s="12" customFormat="1" spans="1:17">
      <c r="A549" s="17"/>
      <c r="B549" s="17"/>
      <c r="C549" s="17"/>
      <c r="D549" s="17"/>
      <c r="E549" s="6"/>
      <c r="F549" s="17"/>
      <c r="G549" s="17"/>
      <c r="H549" s="17"/>
      <c r="I549" s="17"/>
      <c r="J549" s="17"/>
      <c r="K549" s="17"/>
      <c r="L549" s="17"/>
      <c r="M549" s="18"/>
      <c r="N549" s="19"/>
      <c r="O549" s="19"/>
      <c r="P549" s="19"/>
      <c r="Q549" s="19"/>
    </row>
    <row r="550" s="12" customFormat="1" spans="1:17">
      <c r="A550" s="17"/>
      <c r="B550" s="17"/>
      <c r="C550" s="17"/>
      <c r="D550" s="17"/>
      <c r="E550" s="6"/>
      <c r="F550" s="17"/>
      <c r="G550" s="17"/>
      <c r="H550" s="17"/>
      <c r="I550" s="17"/>
      <c r="J550" s="17"/>
      <c r="K550" s="17"/>
      <c r="L550" s="17"/>
      <c r="M550" s="18"/>
      <c r="N550" s="19"/>
      <c r="O550" s="19"/>
      <c r="P550" s="19"/>
      <c r="Q550" s="19"/>
    </row>
    <row r="551" s="12" customFormat="1" spans="1:17">
      <c r="A551" s="17"/>
      <c r="B551" s="17"/>
      <c r="C551" s="17"/>
      <c r="D551" s="17"/>
      <c r="E551" s="6"/>
      <c r="F551" s="17"/>
      <c r="G551" s="17"/>
      <c r="H551" s="17"/>
      <c r="I551" s="17"/>
      <c r="J551" s="17"/>
      <c r="K551" s="17"/>
      <c r="L551" s="17"/>
      <c r="M551" s="18"/>
      <c r="N551" s="19"/>
      <c r="O551" s="19"/>
      <c r="P551" s="19"/>
      <c r="Q551" s="19"/>
    </row>
    <row r="552" s="12" customFormat="1" spans="1:17">
      <c r="A552" s="17"/>
      <c r="B552" s="17"/>
      <c r="C552" s="17"/>
      <c r="D552" s="17"/>
      <c r="E552" s="6"/>
      <c r="F552" s="17"/>
      <c r="G552" s="17"/>
      <c r="H552" s="17"/>
      <c r="I552" s="17"/>
      <c r="J552" s="17"/>
      <c r="K552" s="17"/>
      <c r="L552" s="17"/>
      <c r="M552" s="18"/>
      <c r="N552" s="19"/>
      <c r="O552" s="19"/>
      <c r="P552" s="19"/>
      <c r="Q552" s="19"/>
    </row>
    <row r="553" s="12" customFormat="1" spans="1:17">
      <c r="A553" s="17"/>
      <c r="B553" s="17"/>
      <c r="C553" s="17"/>
      <c r="D553" s="17"/>
      <c r="E553" s="6"/>
      <c r="F553" s="17"/>
      <c r="G553" s="17"/>
      <c r="H553" s="17"/>
      <c r="I553" s="17"/>
      <c r="J553" s="17"/>
      <c r="K553" s="17"/>
      <c r="L553" s="17"/>
      <c r="M553" s="18"/>
      <c r="N553" s="19"/>
      <c r="O553" s="19"/>
      <c r="P553" s="19"/>
      <c r="Q553" s="19"/>
    </row>
    <row r="554" s="12" customFormat="1" spans="1:17">
      <c r="A554" s="17"/>
      <c r="B554" s="17"/>
      <c r="C554" s="17"/>
      <c r="D554" s="17"/>
      <c r="E554" s="6"/>
      <c r="F554" s="17"/>
      <c r="G554" s="17"/>
      <c r="H554" s="17"/>
      <c r="I554" s="17"/>
      <c r="J554" s="17"/>
      <c r="K554" s="17"/>
      <c r="L554" s="17"/>
      <c r="M554" s="18"/>
      <c r="N554" s="19"/>
      <c r="O554" s="19"/>
      <c r="P554" s="19"/>
      <c r="Q554" s="19"/>
    </row>
    <row r="555" s="12" customFormat="1" spans="1:17">
      <c r="A555" s="17"/>
      <c r="B555" s="17"/>
      <c r="C555" s="17"/>
      <c r="D555" s="17"/>
      <c r="E555" s="6"/>
      <c r="F555" s="17"/>
      <c r="G555" s="17"/>
      <c r="H555" s="17"/>
      <c r="I555" s="17"/>
      <c r="J555" s="17"/>
      <c r="K555" s="17"/>
      <c r="L555" s="17"/>
      <c r="M555" s="18"/>
      <c r="N555" s="19"/>
      <c r="O555" s="19"/>
      <c r="P555" s="19"/>
      <c r="Q555" s="19"/>
    </row>
    <row r="556" s="12" customFormat="1" spans="1:17">
      <c r="A556" s="17"/>
      <c r="B556" s="17"/>
      <c r="C556" s="17"/>
      <c r="D556" s="17"/>
      <c r="E556" s="6"/>
      <c r="F556" s="17"/>
      <c r="G556" s="17"/>
      <c r="H556" s="17"/>
      <c r="I556" s="17"/>
      <c r="J556" s="17"/>
      <c r="K556" s="17"/>
      <c r="L556" s="17"/>
      <c r="M556" s="18"/>
      <c r="N556" s="19"/>
      <c r="O556" s="19"/>
      <c r="P556" s="19"/>
      <c r="Q556" s="19"/>
    </row>
    <row r="557" s="12" customFormat="1" spans="1:17">
      <c r="A557" s="17"/>
      <c r="B557" s="17"/>
      <c r="C557" s="17"/>
      <c r="D557" s="17"/>
      <c r="E557" s="6"/>
      <c r="F557" s="17"/>
      <c r="G557" s="17"/>
      <c r="H557" s="17"/>
      <c r="I557" s="17"/>
      <c r="J557" s="17"/>
      <c r="K557" s="17"/>
      <c r="L557" s="17"/>
      <c r="M557" s="18"/>
      <c r="N557" s="19"/>
      <c r="O557" s="19"/>
      <c r="P557" s="19"/>
      <c r="Q557" s="19"/>
    </row>
    <row r="558" s="12" customFormat="1" spans="1:17">
      <c r="A558" s="17"/>
      <c r="B558" s="17"/>
      <c r="C558" s="17"/>
      <c r="D558" s="17"/>
      <c r="E558" s="6"/>
      <c r="F558" s="17"/>
      <c r="G558" s="17"/>
      <c r="H558" s="17"/>
      <c r="I558" s="17"/>
      <c r="J558" s="17"/>
      <c r="K558" s="17"/>
      <c r="L558" s="17"/>
      <c r="M558" s="18"/>
      <c r="N558" s="19"/>
      <c r="O558" s="19"/>
      <c r="P558" s="19"/>
      <c r="Q558" s="19"/>
    </row>
    <row r="559" s="12" customFormat="1" spans="1:17">
      <c r="A559" s="17"/>
      <c r="B559" s="17"/>
      <c r="C559" s="17"/>
      <c r="D559" s="17"/>
      <c r="E559" s="6"/>
      <c r="F559" s="17"/>
      <c r="G559" s="17"/>
      <c r="H559" s="17"/>
      <c r="I559" s="17"/>
      <c r="J559" s="17"/>
      <c r="K559" s="17"/>
      <c r="L559" s="17"/>
      <c r="M559" s="18"/>
      <c r="N559" s="19"/>
      <c r="O559" s="19"/>
      <c r="P559" s="19"/>
      <c r="Q559" s="19"/>
    </row>
    <row r="560" s="12" customFormat="1" spans="1:17">
      <c r="A560" s="17"/>
      <c r="B560" s="17"/>
      <c r="C560" s="17"/>
      <c r="D560" s="17"/>
      <c r="E560" s="6"/>
      <c r="F560" s="17"/>
      <c r="G560" s="17"/>
      <c r="H560" s="17"/>
      <c r="I560" s="17"/>
      <c r="J560" s="17"/>
      <c r="K560" s="17"/>
      <c r="L560" s="17"/>
      <c r="M560" s="18"/>
      <c r="N560" s="19"/>
      <c r="O560" s="19"/>
      <c r="P560" s="19"/>
      <c r="Q560" s="19"/>
    </row>
    <row r="561" s="12" customFormat="1" spans="1:17">
      <c r="A561" s="17"/>
      <c r="B561" s="17"/>
      <c r="C561" s="17"/>
      <c r="D561" s="17"/>
      <c r="E561" s="6"/>
      <c r="F561" s="17"/>
      <c r="G561" s="17"/>
      <c r="H561" s="17"/>
      <c r="I561" s="17"/>
      <c r="J561" s="17"/>
      <c r="K561" s="17"/>
      <c r="L561" s="17"/>
      <c r="M561" s="18"/>
      <c r="N561" s="19"/>
      <c r="O561" s="19"/>
      <c r="P561" s="19"/>
      <c r="Q561" s="19"/>
    </row>
    <row r="562" s="12" customFormat="1" spans="1:17">
      <c r="A562" s="17"/>
      <c r="B562" s="17"/>
      <c r="C562" s="17"/>
      <c r="D562" s="17"/>
      <c r="E562" s="6"/>
      <c r="F562" s="17"/>
      <c r="G562" s="17"/>
      <c r="H562" s="17"/>
      <c r="I562" s="17"/>
      <c r="J562" s="17"/>
      <c r="K562" s="17"/>
      <c r="L562" s="17"/>
      <c r="M562" s="18"/>
      <c r="N562" s="19"/>
      <c r="O562" s="19"/>
      <c r="P562" s="19"/>
      <c r="Q562" s="19"/>
    </row>
    <row r="563" s="12" customFormat="1" spans="1:17">
      <c r="A563" s="17"/>
      <c r="B563" s="17"/>
      <c r="C563" s="17"/>
      <c r="D563" s="17"/>
      <c r="E563" s="6"/>
      <c r="F563" s="17"/>
      <c r="G563" s="17"/>
      <c r="H563" s="17"/>
      <c r="I563" s="17"/>
      <c r="J563" s="17"/>
      <c r="K563" s="17"/>
      <c r="L563" s="17"/>
      <c r="M563" s="18"/>
      <c r="N563" s="19"/>
      <c r="O563" s="19"/>
      <c r="P563" s="19"/>
      <c r="Q563" s="19"/>
    </row>
    <row r="564" s="12" customFormat="1" spans="1:17">
      <c r="A564" s="17"/>
      <c r="B564" s="17"/>
      <c r="C564" s="17"/>
      <c r="D564" s="17"/>
      <c r="E564" s="6"/>
      <c r="F564" s="17"/>
      <c r="G564" s="17"/>
      <c r="H564" s="17"/>
      <c r="I564" s="17"/>
      <c r="J564" s="17"/>
      <c r="K564" s="17"/>
      <c r="L564" s="17"/>
      <c r="M564" s="18"/>
      <c r="N564" s="19"/>
      <c r="O564" s="19"/>
      <c r="P564" s="19"/>
      <c r="Q564" s="19"/>
    </row>
    <row r="565" s="12" customFormat="1" spans="1:17">
      <c r="A565" s="17"/>
      <c r="B565" s="17"/>
      <c r="C565" s="17"/>
      <c r="D565" s="17"/>
      <c r="E565" s="6"/>
      <c r="F565" s="17"/>
      <c r="G565" s="17"/>
      <c r="H565" s="17"/>
      <c r="I565" s="17"/>
      <c r="J565" s="17"/>
      <c r="K565" s="17"/>
      <c r="L565" s="17"/>
      <c r="M565" s="18"/>
      <c r="N565" s="19"/>
      <c r="O565" s="19"/>
      <c r="P565" s="19"/>
      <c r="Q565" s="19"/>
    </row>
    <row r="566" s="12" customFormat="1" spans="1:17">
      <c r="A566" s="17"/>
      <c r="B566" s="17"/>
      <c r="C566" s="17"/>
      <c r="D566" s="17"/>
      <c r="E566" s="6"/>
      <c r="F566" s="17"/>
      <c r="G566" s="17"/>
      <c r="H566" s="17"/>
      <c r="I566" s="17"/>
      <c r="J566" s="17"/>
      <c r="K566" s="17"/>
      <c r="L566" s="17"/>
      <c r="M566" s="18"/>
      <c r="N566" s="19"/>
      <c r="O566" s="19"/>
      <c r="P566" s="19"/>
      <c r="Q566" s="19"/>
    </row>
    <row r="567" s="12" customFormat="1" spans="1:17">
      <c r="A567" s="17"/>
      <c r="B567" s="17"/>
      <c r="C567" s="17"/>
      <c r="D567" s="17"/>
      <c r="E567" s="6"/>
      <c r="F567" s="17"/>
      <c r="G567" s="17"/>
      <c r="H567" s="17"/>
      <c r="I567" s="17"/>
      <c r="J567" s="17"/>
      <c r="K567" s="17"/>
      <c r="L567" s="17"/>
      <c r="M567" s="18"/>
      <c r="N567" s="19"/>
      <c r="O567" s="19"/>
      <c r="P567" s="19"/>
      <c r="Q567" s="19"/>
    </row>
    <row r="568" s="12" customFormat="1" spans="1:17">
      <c r="A568" s="17"/>
      <c r="B568" s="17"/>
      <c r="C568" s="17"/>
      <c r="D568" s="17"/>
      <c r="E568" s="6"/>
      <c r="F568" s="17"/>
      <c r="G568" s="17"/>
      <c r="H568" s="17"/>
      <c r="I568" s="17"/>
      <c r="J568" s="17"/>
      <c r="K568" s="17"/>
      <c r="L568" s="17"/>
      <c r="M568" s="18"/>
      <c r="N568" s="19"/>
      <c r="O568" s="19"/>
      <c r="P568" s="19"/>
      <c r="Q568" s="19"/>
    </row>
    <row r="569" s="12" customFormat="1" spans="1:17">
      <c r="A569" s="17"/>
      <c r="B569" s="17"/>
      <c r="C569" s="17"/>
      <c r="D569" s="17"/>
      <c r="E569" s="6"/>
      <c r="F569" s="17"/>
      <c r="G569" s="17"/>
      <c r="H569" s="17"/>
      <c r="I569" s="17"/>
      <c r="J569" s="17"/>
      <c r="K569" s="17"/>
      <c r="L569" s="17"/>
      <c r="M569" s="18"/>
      <c r="N569" s="19"/>
      <c r="O569" s="19"/>
      <c r="P569" s="19"/>
      <c r="Q569" s="19"/>
    </row>
    <row r="570" s="12" customFormat="1" spans="1:17">
      <c r="A570" s="17"/>
      <c r="B570" s="17"/>
      <c r="C570" s="17"/>
      <c r="D570" s="17"/>
      <c r="E570" s="6"/>
      <c r="F570" s="17"/>
      <c r="G570" s="17"/>
      <c r="H570" s="17"/>
      <c r="I570" s="17"/>
      <c r="J570" s="17"/>
      <c r="K570" s="17"/>
      <c r="L570" s="17"/>
      <c r="M570" s="18"/>
      <c r="N570" s="19"/>
      <c r="O570" s="19"/>
      <c r="P570" s="19"/>
      <c r="Q570" s="19"/>
    </row>
    <row r="571" s="16" customFormat="1" spans="1:17">
      <c r="A571" s="17"/>
      <c r="B571" s="17"/>
      <c r="C571" s="17"/>
      <c r="D571" s="17"/>
      <c r="E571" s="6"/>
      <c r="F571" s="17"/>
      <c r="G571" s="17"/>
      <c r="H571" s="17"/>
      <c r="I571" s="17"/>
      <c r="J571" s="17"/>
      <c r="K571" s="17"/>
      <c r="L571" s="17"/>
      <c r="M571" s="18"/>
      <c r="N571" s="19"/>
      <c r="O571" s="19"/>
      <c r="P571" s="19"/>
      <c r="Q571" s="19"/>
    </row>
    <row r="572" s="16" customFormat="1" spans="1:17">
      <c r="A572" s="17"/>
      <c r="B572" s="17"/>
      <c r="C572" s="17"/>
      <c r="D572" s="17"/>
      <c r="E572" s="6"/>
      <c r="F572" s="17"/>
      <c r="G572" s="17"/>
      <c r="H572" s="17"/>
      <c r="I572" s="17"/>
      <c r="J572" s="17"/>
      <c r="K572" s="17"/>
      <c r="L572" s="17"/>
      <c r="M572" s="18"/>
      <c r="N572" s="19"/>
      <c r="O572" s="19"/>
      <c r="P572" s="19"/>
      <c r="Q572" s="19"/>
    </row>
    <row r="573" s="16" customFormat="1" spans="1:17">
      <c r="A573" s="17"/>
      <c r="B573" s="17"/>
      <c r="C573" s="17"/>
      <c r="D573" s="17"/>
      <c r="E573" s="6"/>
      <c r="F573" s="17"/>
      <c r="G573" s="17"/>
      <c r="H573" s="17"/>
      <c r="I573" s="17"/>
      <c r="J573" s="17"/>
      <c r="K573" s="17"/>
      <c r="L573" s="17"/>
      <c r="M573" s="18"/>
      <c r="N573" s="19"/>
      <c r="O573" s="19"/>
      <c r="P573" s="19"/>
      <c r="Q573" s="19"/>
    </row>
    <row r="574" s="16" customFormat="1" spans="1:17">
      <c r="A574" s="17"/>
      <c r="B574" s="17"/>
      <c r="C574" s="17"/>
      <c r="D574" s="17"/>
      <c r="E574" s="6"/>
      <c r="F574" s="17"/>
      <c r="G574" s="17"/>
      <c r="H574" s="17"/>
      <c r="I574" s="17"/>
      <c r="J574" s="17"/>
      <c r="K574" s="17"/>
      <c r="L574" s="17"/>
      <c r="M574" s="18"/>
      <c r="N574" s="19"/>
      <c r="O574" s="19"/>
      <c r="P574" s="19"/>
      <c r="Q574" s="19"/>
    </row>
    <row r="575" s="16" customFormat="1" spans="1:17">
      <c r="A575" s="17"/>
      <c r="B575" s="17"/>
      <c r="C575" s="17"/>
      <c r="D575" s="17"/>
      <c r="E575" s="6"/>
      <c r="F575" s="17"/>
      <c r="G575" s="17"/>
      <c r="H575" s="17"/>
      <c r="I575" s="17"/>
      <c r="J575" s="17"/>
      <c r="K575" s="17"/>
      <c r="L575" s="17"/>
      <c r="M575" s="18"/>
      <c r="N575" s="19"/>
      <c r="O575" s="19"/>
      <c r="P575" s="19"/>
      <c r="Q575" s="19"/>
    </row>
    <row r="576" s="16" customFormat="1" spans="1:17">
      <c r="A576" s="17"/>
      <c r="B576" s="17"/>
      <c r="C576" s="17"/>
      <c r="D576" s="17"/>
      <c r="E576" s="6"/>
      <c r="F576" s="17"/>
      <c r="G576" s="17"/>
      <c r="H576" s="17"/>
      <c r="I576" s="17"/>
      <c r="J576" s="17"/>
      <c r="K576" s="17"/>
      <c r="L576" s="17"/>
      <c r="M576" s="18"/>
      <c r="N576" s="19"/>
      <c r="O576" s="19"/>
      <c r="P576" s="19"/>
      <c r="Q576" s="19"/>
    </row>
    <row r="577" s="16" customFormat="1" spans="1:17">
      <c r="A577" s="17"/>
      <c r="B577" s="17"/>
      <c r="C577" s="17"/>
      <c r="D577" s="17"/>
      <c r="E577" s="6"/>
      <c r="F577" s="17"/>
      <c r="G577" s="17"/>
      <c r="H577" s="17"/>
      <c r="I577" s="17"/>
      <c r="J577" s="17"/>
      <c r="K577" s="17"/>
      <c r="L577" s="17"/>
      <c r="M577" s="18"/>
      <c r="N577" s="19"/>
      <c r="O577" s="19"/>
      <c r="P577" s="19"/>
      <c r="Q577" s="19"/>
    </row>
    <row r="578" s="16" customFormat="1" spans="1:17">
      <c r="A578" s="17"/>
      <c r="B578" s="17"/>
      <c r="C578" s="17"/>
      <c r="D578" s="17"/>
      <c r="E578" s="6"/>
      <c r="F578" s="17"/>
      <c r="G578" s="17"/>
      <c r="H578" s="17"/>
      <c r="I578" s="17"/>
      <c r="J578" s="17"/>
      <c r="K578" s="17"/>
      <c r="L578" s="17"/>
      <c r="M578" s="18"/>
      <c r="N578" s="19"/>
      <c r="O578" s="19"/>
      <c r="P578" s="19"/>
      <c r="Q578" s="19"/>
    </row>
    <row r="579" s="16" customFormat="1" spans="1:17">
      <c r="A579" s="17"/>
      <c r="B579" s="17"/>
      <c r="C579" s="17"/>
      <c r="D579" s="17"/>
      <c r="E579" s="6"/>
      <c r="F579" s="17"/>
      <c r="G579" s="17"/>
      <c r="H579" s="17"/>
      <c r="I579" s="17"/>
      <c r="J579" s="17"/>
      <c r="K579" s="17"/>
      <c r="L579" s="17"/>
      <c r="M579" s="18"/>
      <c r="N579" s="19"/>
      <c r="O579" s="19"/>
      <c r="P579" s="19"/>
      <c r="Q579" s="19"/>
    </row>
    <row r="580" s="16" customFormat="1" spans="1:17">
      <c r="A580" s="17"/>
      <c r="B580" s="17"/>
      <c r="C580" s="17"/>
      <c r="D580" s="17"/>
      <c r="E580" s="6"/>
      <c r="F580" s="17"/>
      <c r="G580" s="17"/>
      <c r="H580" s="17"/>
      <c r="I580" s="17"/>
      <c r="J580" s="17"/>
      <c r="K580" s="17"/>
      <c r="L580" s="17"/>
      <c r="M580" s="18"/>
      <c r="N580" s="19"/>
      <c r="O580" s="19"/>
      <c r="P580" s="19"/>
      <c r="Q580" s="19"/>
    </row>
    <row r="581" s="16" customFormat="1" spans="1:17">
      <c r="A581" s="17"/>
      <c r="B581" s="17"/>
      <c r="C581" s="17"/>
      <c r="D581" s="17"/>
      <c r="E581" s="6"/>
      <c r="F581" s="17"/>
      <c r="G581" s="17"/>
      <c r="H581" s="17"/>
      <c r="I581" s="17"/>
      <c r="J581" s="17"/>
      <c r="K581" s="17"/>
      <c r="L581" s="17"/>
      <c r="M581" s="18"/>
      <c r="N581" s="19"/>
      <c r="O581" s="19"/>
      <c r="P581" s="19"/>
      <c r="Q581" s="19"/>
    </row>
    <row r="582" s="16" customFormat="1" spans="1:17">
      <c r="A582" s="17"/>
      <c r="B582" s="17"/>
      <c r="C582" s="17"/>
      <c r="D582" s="17"/>
      <c r="E582" s="6"/>
      <c r="F582" s="17"/>
      <c r="G582" s="17"/>
      <c r="H582" s="17"/>
      <c r="I582" s="17"/>
      <c r="J582" s="17"/>
      <c r="K582" s="17"/>
      <c r="L582" s="17"/>
      <c r="M582" s="18"/>
      <c r="N582" s="19"/>
      <c r="O582" s="19"/>
      <c r="P582" s="19"/>
      <c r="Q582" s="19"/>
    </row>
    <row r="583" s="16" customFormat="1" spans="1:17">
      <c r="A583" s="17"/>
      <c r="B583" s="17"/>
      <c r="C583" s="17"/>
      <c r="D583" s="17"/>
      <c r="E583" s="6"/>
      <c r="F583" s="17"/>
      <c r="G583" s="17"/>
      <c r="H583" s="17"/>
      <c r="I583" s="17"/>
      <c r="J583" s="17"/>
      <c r="K583" s="17"/>
      <c r="L583" s="17"/>
      <c r="M583" s="18"/>
      <c r="N583" s="19"/>
      <c r="O583" s="19"/>
      <c r="P583" s="19"/>
      <c r="Q583" s="19"/>
    </row>
    <row r="584" s="16" customFormat="1" spans="1:17">
      <c r="A584" s="17"/>
      <c r="B584" s="17"/>
      <c r="C584" s="17"/>
      <c r="D584" s="17"/>
      <c r="E584" s="6"/>
      <c r="F584" s="17"/>
      <c r="G584" s="17"/>
      <c r="H584" s="17"/>
      <c r="I584" s="17"/>
      <c r="J584" s="17"/>
      <c r="K584" s="17"/>
      <c r="L584" s="17"/>
      <c r="M584" s="18"/>
      <c r="N584" s="19"/>
      <c r="O584" s="19"/>
      <c r="P584" s="19"/>
      <c r="Q584" s="19"/>
    </row>
    <row r="585" s="16" customFormat="1" spans="1:17">
      <c r="A585" s="17"/>
      <c r="B585" s="17"/>
      <c r="C585" s="17"/>
      <c r="D585" s="17"/>
      <c r="E585" s="6"/>
      <c r="F585" s="17"/>
      <c r="G585" s="17"/>
      <c r="H585" s="17"/>
      <c r="I585" s="17"/>
      <c r="J585" s="17"/>
      <c r="K585" s="17"/>
      <c r="L585" s="17"/>
      <c r="M585" s="18"/>
      <c r="N585" s="19"/>
      <c r="O585" s="19"/>
      <c r="P585" s="19"/>
      <c r="Q585" s="19"/>
    </row>
    <row r="586" s="16" customFormat="1" spans="1:17">
      <c r="A586" s="17"/>
      <c r="B586" s="17"/>
      <c r="C586" s="17"/>
      <c r="D586" s="17"/>
      <c r="E586" s="6"/>
      <c r="F586" s="17"/>
      <c r="G586" s="17"/>
      <c r="H586" s="17"/>
      <c r="I586" s="17"/>
      <c r="J586" s="17"/>
      <c r="K586" s="17"/>
      <c r="L586" s="17"/>
      <c r="M586" s="18"/>
      <c r="N586" s="19"/>
      <c r="O586" s="19"/>
      <c r="P586" s="19"/>
      <c r="Q586" s="19"/>
    </row>
    <row r="587" s="16" customFormat="1" spans="1:17">
      <c r="A587" s="17"/>
      <c r="B587" s="17"/>
      <c r="C587" s="17"/>
      <c r="D587" s="17"/>
      <c r="E587" s="6"/>
      <c r="F587" s="17"/>
      <c r="G587" s="17"/>
      <c r="H587" s="17"/>
      <c r="I587" s="17"/>
      <c r="J587" s="17"/>
      <c r="K587" s="17"/>
      <c r="L587" s="17"/>
      <c r="M587" s="18"/>
      <c r="N587" s="19"/>
      <c r="O587" s="19"/>
      <c r="P587" s="19"/>
      <c r="Q587" s="19"/>
    </row>
    <row r="588" s="16" customFormat="1" spans="1:17">
      <c r="A588" s="17"/>
      <c r="B588" s="17"/>
      <c r="C588" s="17"/>
      <c r="D588" s="17"/>
      <c r="E588" s="6"/>
      <c r="F588" s="17"/>
      <c r="G588" s="17"/>
      <c r="H588" s="17"/>
      <c r="I588" s="17"/>
      <c r="J588" s="17"/>
      <c r="K588" s="17"/>
      <c r="L588" s="17"/>
      <c r="M588" s="18"/>
      <c r="N588" s="19"/>
      <c r="O588" s="19"/>
      <c r="P588" s="19"/>
      <c r="Q588" s="19"/>
    </row>
    <row r="589" s="16" customFormat="1" spans="1:17">
      <c r="A589" s="17"/>
      <c r="B589" s="17"/>
      <c r="C589" s="17"/>
      <c r="D589" s="17"/>
      <c r="E589" s="6"/>
      <c r="F589" s="17"/>
      <c r="G589" s="17"/>
      <c r="H589" s="17"/>
      <c r="I589" s="17"/>
      <c r="J589" s="17"/>
      <c r="K589" s="17"/>
      <c r="L589" s="17"/>
      <c r="M589" s="18"/>
      <c r="N589" s="19"/>
      <c r="O589" s="19"/>
      <c r="P589" s="19"/>
      <c r="Q589" s="19"/>
    </row>
    <row r="590" s="16" customFormat="1" spans="1:17">
      <c r="A590" s="17"/>
      <c r="B590" s="17"/>
      <c r="C590" s="17"/>
      <c r="D590" s="17"/>
      <c r="E590" s="6"/>
      <c r="F590" s="17"/>
      <c r="G590" s="17"/>
      <c r="H590" s="17"/>
      <c r="I590" s="17"/>
      <c r="J590" s="17"/>
      <c r="K590" s="17"/>
      <c r="L590" s="17"/>
      <c r="M590" s="18"/>
      <c r="N590" s="19"/>
      <c r="O590" s="19"/>
      <c r="P590" s="19"/>
      <c r="Q590" s="19"/>
    </row>
    <row r="591" s="16" customFormat="1" spans="1:17">
      <c r="A591" s="17"/>
      <c r="B591" s="17"/>
      <c r="C591" s="17"/>
      <c r="D591" s="17"/>
      <c r="E591" s="6"/>
      <c r="F591" s="17"/>
      <c r="G591" s="17"/>
      <c r="H591" s="17"/>
      <c r="I591" s="17"/>
      <c r="J591" s="17"/>
      <c r="K591" s="17"/>
      <c r="L591" s="17"/>
      <c r="M591" s="18"/>
      <c r="N591" s="19"/>
      <c r="O591" s="19"/>
      <c r="P591" s="19"/>
      <c r="Q591" s="19"/>
    </row>
    <row r="592" s="16" customFormat="1" spans="1:17">
      <c r="A592" s="17"/>
      <c r="B592" s="17"/>
      <c r="C592" s="17"/>
      <c r="D592" s="17"/>
      <c r="E592" s="6"/>
      <c r="F592" s="17"/>
      <c r="G592" s="17"/>
      <c r="H592" s="17"/>
      <c r="I592" s="17"/>
      <c r="J592" s="17"/>
      <c r="K592" s="17"/>
      <c r="L592" s="17"/>
      <c r="M592" s="18"/>
      <c r="N592" s="19"/>
      <c r="O592" s="19"/>
      <c r="P592" s="19"/>
      <c r="Q592" s="19"/>
    </row>
    <row r="593" s="16" customFormat="1" spans="1:17">
      <c r="A593" s="17"/>
      <c r="B593" s="17"/>
      <c r="C593" s="17"/>
      <c r="D593" s="17"/>
      <c r="E593" s="6"/>
      <c r="F593" s="17"/>
      <c r="G593" s="17"/>
      <c r="H593" s="17"/>
      <c r="I593" s="17"/>
      <c r="J593" s="17"/>
      <c r="K593" s="17"/>
      <c r="L593" s="17"/>
      <c r="M593" s="18"/>
      <c r="N593" s="19"/>
      <c r="O593" s="19"/>
      <c r="P593" s="19"/>
      <c r="Q593" s="19"/>
    </row>
    <row r="594" s="16" customFormat="1" spans="1:17">
      <c r="A594" s="17"/>
      <c r="B594" s="17"/>
      <c r="C594" s="17"/>
      <c r="D594" s="17"/>
      <c r="E594" s="6"/>
      <c r="F594" s="17"/>
      <c r="G594" s="17"/>
      <c r="H594" s="17"/>
      <c r="I594" s="17"/>
      <c r="J594" s="17"/>
      <c r="K594" s="17"/>
      <c r="L594" s="17"/>
      <c r="M594" s="18"/>
      <c r="N594" s="19"/>
      <c r="O594" s="19"/>
      <c r="P594" s="19"/>
      <c r="Q594" s="19"/>
    </row>
    <row r="595" s="16" customFormat="1" spans="1:17">
      <c r="A595" s="17"/>
      <c r="B595" s="17"/>
      <c r="C595" s="17"/>
      <c r="D595" s="17"/>
      <c r="E595" s="6"/>
      <c r="F595" s="17"/>
      <c r="G595" s="17"/>
      <c r="H595" s="17"/>
      <c r="I595" s="17"/>
      <c r="J595" s="17"/>
      <c r="K595" s="17"/>
      <c r="L595" s="17"/>
      <c r="M595" s="18"/>
      <c r="N595" s="19"/>
      <c r="O595" s="19"/>
      <c r="P595" s="19"/>
      <c r="Q595" s="19"/>
    </row>
    <row r="596" s="16" customFormat="1" spans="1:17">
      <c r="A596" s="17"/>
      <c r="B596" s="17"/>
      <c r="C596" s="17"/>
      <c r="D596" s="17"/>
      <c r="E596" s="6"/>
      <c r="F596" s="17"/>
      <c r="G596" s="17"/>
      <c r="H596" s="17"/>
      <c r="I596" s="17"/>
      <c r="J596" s="17"/>
      <c r="K596" s="17"/>
      <c r="L596" s="17"/>
      <c r="M596" s="18"/>
      <c r="N596" s="19"/>
      <c r="O596" s="19"/>
      <c r="P596" s="19"/>
      <c r="Q596" s="19"/>
    </row>
    <row r="597" s="16" customFormat="1" spans="1:17">
      <c r="A597" s="17"/>
      <c r="B597" s="17"/>
      <c r="C597" s="17"/>
      <c r="D597" s="17"/>
      <c r="E597" s="6"/>
      <c r="F597" s="17"/>
      <c r="G597" s="17"/>
      <c r="H597" s="17"/>
      <c r="I597" s="17"/>
      <c r="J597" s="17"/>
      <c r="K597" s="17"/>
      <c r="L597" s="17"/>
      <c r="M597" s="18"/>
      <c r="N597" s="19"/>
      <c r="O597" s="19"/>
      <c r="P597" s="19"/>
      <c r="Q597" s="19"/>
    </row>
    <row r="598" s="16" customFormat="1" spans="1:17">
      <c r="A598" s="17"/>
      <c r="B598" s="17"/>
      <c r="C598" s="17"/>
      <c r="D598" s="17"/>
      <c r="E598" s="6"/>
      <c r="F598" s="17"/>
      <c r="G598" s="17"/>
      <c r="H598" s="17"/>
      <c r="I598" s="17"/>
      <c r="J598" s="17"/>
      <c r="K598" s="17"/>
      <c r="L598" s="17"/>
      <c r="M598" s="18"/>
      <c r="N598" s="19"/>
      <c r="O598" s="19"/>
      <c r="P598" s="19"/>
      <c r="Q598" s="19"/>
    </row>
    <row r="599" s="16" customFormat="1" spans="1:17">
      <c r="A599" s="17"/>
      <c r="B599" s="17"/>
      <c r="C599" s="17"/>
      <c r="D599" s="17"/>
      <c r="E599" s="6"/>
      <c r="F599" s="17"/>
      <c r="G599" s="17"/>
      <c r="H599" s="17"/>
      <c r="I599" s="17"/>
      <c r="J599" s="17"/>
      <c r="K599" s="17"/>
      <c r="L599" s="17"/>
      <c r="M599" s="18"/>
      <c r="N599" s="19"/>
      <c r="O599" s="19"/>
      <c r="P599" s="19"/>
      <c r="Q599" s="19"/>
    </row>
    <row r="600" s="16" customFormat="1" spans="1:17">
      <c r="A600" s="17"/>
      <c r="B600" s="17"/>
      <c r="C600" s="17"/>
      <c r="D600" s="17"/>
      <c r="E600" s="6"/>
      <c r="F600" s="17"/>
      <c r="G600" s="17"/>
      <c r="H600" s="17"/>
      <c r="I600" s="17"/>
      <c r="J600" s="17"/>
      <c r="K600" s="17"/>
      <c r="L600" s="17"/>
      <c r="M600" s="18"/>
      <c r="N600" s="19"/>
      <c r="O600" s="19"/>
      <c r="P600" s="19"/>
      <c r="Q600" s="19"/>
    </row>
    <row r="601" s="16" customFormat="1" spans="1:17">
      <c r="A601" s="17"/>
      <c r="B601" s="17"/>
      <c r="C601" s="17"/>
      <c r="D601" s="17"/>
      <c r="E601" s="6"/>
      <c r="F601" s="17"/>
      <c r="G601" s="17"/>
      <c r="H601" s="17"/>
      <c r="I601" s="17"/>
      <c r="J601" s="17"/>
      <c r="K601" s="17"/>
      <c r="L601" s="17"/>
      <c r="M601" s="18"/>
      <c r="N601" s="19"/>
      <c r="O601" s="19"/>
      <c r="P601" s="19"/>
      <c r="Q601" s="19"/>
    </row>
    <row r="602" s="16" customFormat="1" spans="1:17">
      <c r="A602" s="17"/>
      <c r="B602" s="17"/>
      <c r="C602" s="17"/>
      <c r="D602" s="17"/>
      <c r="E602" s="6"/>
      <c r="F602" s="17"/>
      <c r="G602" s="17"/>
      <c r="H602" s="17"/>
      <c r="I602" s="17"/>
      <c r="J602" s="17"/>
      <c r="K602" s="17"/>
      <c r="L602" s="17"/>
      <c r="M602" s="18"/>
      <c r="N602" s="19"/>
      <c r="O602" s="19"/>
      <c r="P602" s="19"/>
      <c r="Q602" s="19"/>
    </row>
    <row r="603" s="16" customFormat="1" spans="1:17">
      <c r="A603" s="17"/>
      <c r="B603" s="17"/>
      <c r="C603" s="17"/>
      <c r="D603" s="17"/>
      <c r="E603" s="6"/>
      <c r="F603" s="17"/>
      <c r="G603" s="17"/>
      <c r="H603" s="17"/>
      <c r="I603" s="17"/>
      <c r="J603" s="17"/>
      <c r="K603" s="17"/>
      <c r="L603" s="17"/>
      <c r="M603" s="18"/>
      <c r="N603" s="19"/>
      <c r="O603" s="19"/>
      <c r="P603" s="19"/>
      <c r="Q603" s="19"/>
    </row>
    <row r="604" s="16" customFormat="1" spans="1:17">
      <c r="A604" s="17"/>
      <c r="B604" s="17"/>
      <c r="C604" s="17"/>
      <c r="D604" s="17"/>
      <c r="E604" s="6"/>
      <c r="F604" s="17"/>
      <c r="G604" s="17"/>
      <c r="H604" s="17"/>
      <c r="I604" s="17"/>
      <c r="J604" s="17"/>
      <c r="K604" s="17"/>
      <c r="L604" s="17"/>
      <c r="M604" s="18"/>
      <c r="N604" s="19"/>
      <c r="O604" s="19"/>
      <c r="P604" s="19"/>
      <c r="Q604" s="19"/>
    </row>
    <row r="605" s="16" customFormat="1" spans="1:17">
      <c r="A605" s="17"/>
      <c r="B605" s="17"/>
      <c r="C605" s="17"/>
      <c r="D605" s="17"/>
      <c r="E605" s="6"/>
      <c r="F605" s="17"/>
      <c r="G605" s="17"/>
      <c r="H605" s="17"/>
      <c r="I605" s="17"/>
      <c r="J605" s="17"/>
      <c r="K605" s="17"/>
      <c r="L605" s="17"/>
      <c r="M605" s="18"/>
      <c r="N605" s="19"/>
      <c r="O605" s="19"/>
      <c r="P605" s="19"/>
      <c r="Q605" s="19"/>
    </row>
    <row r="606" s="16" customFormat="1" spans="1:17">
      <c r="A606" s="17"/>
      <c r="B606" s="17"/>
      <c r="C606" s="17"/>
      <c r="D606" s="17"/>
      <c r="E606" s="6"/>
      <c r="F606" s="17"/>
      <c r="G606" s="17"/>
      <c r="H606" s="17"/>
      <c r="I606" s="17"/>
      <c r="J606" s="17"/>
      <c r="K606" s="17"/>
      <c r="L606" s="17"/>
      <c r="M606" s="18"/>
      <c r="N606" s="19"/>
      <c r="O606" s="19"/>
      <c r="P606" s="19"/>
      <c r="Q606" s="19"/>
    </row>
    <row r="607" s="16" customFormat="1" spans="1:17">
      <c r="A607" s="17"/>
      <c r="B607" s="17"/>
      <c r="C607" s="17"/>
      <c r="D607" s="17"/>
      <c r="E607" s="6"/>
      <c r="F607" s="17"/>
      <c r="G607" s="17"/>
      <c r="H607" s="17"/>
      <c r="I607" s="17"/>
      <c r="J607" s="17"/>
      <c r="K607" s="17"/>
      <c r="L607" s="17"/>
      <c r="M607" s="18"/>
      <c r="N607" s="19"/>
      <c r="O607" s="19"/>
      <c r="P607" s="19"/>
      <c r="Q607" s="19"/>
    </row>
    <row r="608" s="16" customFormat="1" spans="1:17">
      <c r="A608" s="17"/>
      <c r="B608" s="17"/>
      <c r="C608" s="17"/>
      <c r="D608" s="17"/>
      <c r="E608" s="6"/>
      <c r="F608" s="17"/>
      <c r="G608" s="17"/>
      <c r="H608" s="17"/>
      <c r="I608" s="17"/>
      <c r="J608" s="17"/>
      <c r="K608" s="17"/>
      <c r="L608" s="17"/>
      <c r="M608" s="18"/>
      <c r="N608" s="19"/>
      <c r="O608" s="19"/>
      <c r="P608" s="19"/>
      <c r="Q608" s="19"/>
    </row>
    <row r="609" s="16" customFormat="1" spans="1:17">
      <c r="A609" s="17"/>
      <c r="B609" s="17"/>
      <c r="C609" s="17"/>
      <c r="D609" s="17"/>
      <c r="E609" s="6"/>
      <c r="F609" s="17"/>
      <c r="G609" s="17"/>
      <c r="H609" s="17"/>
      <c r="I609" s="17"/>
      <c r="J609" s="17"/>
      <c r="K609" s="17"/>
      <c r="L609" s="17"/>
      <c r="M609" s="18"/>
      <c r="N609" s="19"/>
      <c r="O609" s="19"/>
      <c r="P609" s="19"/>
      <c r="Q609" s="19"/>
    </row>
    <row r="610" s="16" customFormat="1" spans="1:17">
      <c r="A610" s="17"/>
      <c r="B610" s="17"/>
      <c r="C610" s="17"/>
      <c r="D610" s="17"/>
      <c r="E610" s="6"/>
      <c r="F610" s="17"/>
      <c r="G610" s="17"/>
      <c r="H610" s="17"/>
      <c r="I610" s="17"/>
      <c r="J610" s="17"/>
      <c r="K610" s="17"/>
      <c r="L610" s="17"/>
      <c r="M610" s="18"/>
      <c r="N610" s="19"/>
      <c r="O610" s="19"/>
      <c r="P610" s="19"/>
      <c r="Q610" s="19"/>
    </row>
    <row r="611" s="16" customFormat="1" spans="1:17">
      <c r="A611" s="17"/>
      <c r="B611" s="17"/>
      <c r="C611" s="17"/>
      <c r="D611" s="17"/>
      <c r="E611" s="6"/>
      <c r="F611" s="17"/>
      <c r="G611" s="17"/>
      <c r="H611" s="17"/>
      <c r="I611" s="17"/>
      <c r="J611" s="17"/>
      <c r="K611" s="17"/>
      <c r="L611" s="17"/>
      <c r="M611" s="18"/>
      <c r="N611" s="19"/>
      <c r="O611" s="19"/>
      <c r="P611" s="19"/>
      <c r="Q611" s="19"/>
    </row>
    <row r="612" s="16" customFormat="1" spans="1:17">
      <c r="A612" s="17"/>
      <c r="B612" s="17"/>
      <c r="C612" s="17"/>
      <c r="D612" s="17"/>
      <c r="E612" s="6"/>
      <c r="F612" s="17"/>
      <c r="G612" s="17"/>
      <c r="H612" s="17"/>
      <c r="I612" s="17"/>
      <c r="J612" s="17"/>
      <c r="K612" s="17"/>
      <c r="L612" s="17"/>
      <c r="M612" s="18"/>
      <c r="N612" s="19"/>
      <c r="O612" s="19"/>
      <c r="P612" s="19"/>
      <c r="Q612" s="19"/>
    </row>
    <row r="613" s="16" customFormat="1" spans="1:17">
      <c r="A613" s="17"/>
      <c r="B613" s="17"/>
      <c r="C613" s="17"/>
      <c r="D613" s="17"/>
      <c r="E613" s="6"/>
      <c r="F613" s="17"/>
      <c r="G613" s="17"/>
      <c r="H613" s="17"/>
      <c r="I613" s="17"/>
      <c r="J613" s="17"/>
      <c r="K613" s="17"/>
      <c r="L613" s="17"/>
      <c r="M613" s="18"/>
      <c r="N613" s="19"/>
      <c r="O613" s="19"/>
      <c r="P613" s="19"/>
      <c r="Q613" s="19"/>
    </row>
    <row r="614" s="16" customFormat="1" spans="1:17">
      <c r="A614" s="17"/>
      <c r="B614" s="17"/>
      <c r="C614" s="17"/>
      <c r="D614" s="17"/>
      <c r="E614" s="6"/>
      <c r="F614" s="17"/>
      <c r="G614" s="17"/>
      <c r="H614" s="17"/>
      <c r="I614" s="17"/>
      <c r="J614" s="17"/>
      <c r="K614" s="17"/>
      <c r="L614" s="17"/>
      <c r="M614" s="18"/>
      <c r="N614" s="19"/>
      <c r="O614" s="19"/>
      <c r="P614" s="19"/>
      <c r="Q614" s="19"/>
    </row>
    <row r="615" s="16" customFormat="1" spans="1:17">
      <c r="A615" s="17"/>
      <c r="B615" s="17"/>
      <c r="C615" s="17"/>
      <c r="D615" s="17"/>
      <c r="E615" s="6"/>
      <c r="F615" s="17"/>
      <c r="G615" s="17"/>
      <c r="H615" s="17"/>
      <c r="I615" s="17"/>
      <c r="J615" s="17"/>
      <c r="K615" s="17"/>
      <c r="L615" s="17"/>
      <c r="M615" s="18"/>
      <c r="N615" s="19"/>
      <c r="O615" s="19"/>
      <c r="P615" s="19"/>
      <c r="Q615" s="19"/>
    </row>
    <row r="616" s="16" customFormat="1" spans="1:17">
      <c r="A616" s="17"/>
      <c r="B616" s="17"/>
      <c r="C616" s="17"/>
      <c r="D616" s="17"/>
      <c r="E616" s="6"/>
      <c r="F616" s="17"/>
      <c r="G616" s="17"/>
      <c r="H616" s="17"/>
      <c r="I616" s="17"/>
      <c r="J616" s="17"/>
      <c r="K616" s="17"/>
      <c r="L616" s="17"/>
      <c r="M616" s="18"/>
      <c r="N616" s="19"/>
      <c r="O616" s="19"/>
      <c r="P616" s="19"/>
      <c r="Q616" s="19"/>
    </row>
    <row r="617" s="16" customFormat="1" spans="1:17">
      <c r="A617" s="17"/>
      <c r="B617" s="17"/>
      <c r="C617" s="17"/>
      <c r="D617" s="17"/>
      <c r="E617" s="6"/>
      <c r="F617" s="17"/>
      <c r="G617" s="17"/>
      <c r="H617" s="17"/>
      <c r="I617" s="17"/>
      <c r="J617" s="17"/>
      <c r="K617" s="17"/>
      <c r="L617" s="17"/>
      <c r="M617" s="18"/>
      <c r="N617" s="19"/>
      <c r="O617" s="19"/>
      <c r="P617" s="19"/>
      <c r="Q617" s="19"/>
    </row>
    <row r="618" s="16" customFormat="1" spans="1:17">
      <c r="A618" s="17"/>
      <c r="B618" s="17"/>
      <c r="C618" s="17"/>
      <c r="D618" s="17"/>
      <c r="E618" s="6"/>
      <c r="F618" s="17"/>
      <c r="G618" s="17"/>
      <c r="H618" s="17"/>
      <c r="I618" s="17"/>
      <c r="J618" s="17"/>
      <c r="K618" s="17"/>
      <c r="L618" s="17"/>
      <c r="M618" s="18"/>
      <c r="N618" s="19"/>
      <c r="O618" s="19"/>
      <c r="P618" s="19"/>
      <c r="Q618" s="19"/>
    </row>
    <row r="619" s="16" customFormat="1" spans="1:17">
      <c r="A619" s="17"/>
      <c r="B619" s="17"/>
      <c r="C619" s="17"/>
      <c r="D619" s="17"/>
      <c r="E619" s="6"/>
      <c r="F619" s="17"/>
      <c r="G619" s="17"/>
      <c r="H619" s="17"/>
      <c r="I619" s="17"/>
      <c r="J619" s="17"/>
      <c r="K619" s="17"/>
      <c r="L619" s="17"/>
      <c r="M619" s="18"/>
      <c r="N619" s="19"/>
      <c r="O619" s="19"/>
      <c r="P619" s="19"/>
      <c r="Q619" s="19"/>
    </row>
    <row r="620" s="16" customFormat="1" spans="1:17">
      <c r="A620" s="17"/>
      <c r="B620" s="17"/>
      <c r="C620" s="17"/>
      <c r="D620" s="17"/>
      <c r="E620" s="6"/>
      <c r="F620" s="17"/>
      <c r="G620" s="17"/>
      <c r="H620" s="17"/>
      <c r="I620" s="17"/>
      <c r="J620" s="17"/>
      <c r="K620" s="17"/>
      <c r="L620" s="17"/>
      <c r="M620" s="18"/>
      <c r="N620" s="19"/>
      <c r="O620" s="19"/>
      <c r="P620" s="19"/>
      <c r="Q620" s="19"/>
    </row>
    <row r="621" s="16" customFormat="1" spans="1:17">
      <c r="A621" s="17"/>
      <c r="B621" s="17"/>
      <c r="C621" s="17"/>
      <c r="D621" s="17"/>
      <c r="E621" s="6"/>
      <c r="F621" s="17"/>
      <c r="G621" s="17"/>
      <c r="H621" s="17"/>
      <c r="I621" s="17"/>
      <c r="J621" s="17"/>
      <c r="K621" s="17"/>
      <c r="L621" s="17"/>
      <c r="M621" s="18"/>
      <c r="N621" s="19"/>
      <c r="O621" s="19"/>
      <c r="P621" s="19"/>
      <c r="Q621" s="19"/>
    </row>
    <row r="622" s="16" customFormat="1" spans="1:17">
      <c r="A622" s="17"/>
      <c r="B622" s="17"/>
      <c r="C622" s="17"/>
      <c r="D622" s="17"/>
      <c r="E622" s="6"/>
      <c r="F622" s="17"/>
      <c r="G622" s="17"/>
      <c r="H622" s="17"/>
      <c r="I622" s="17"/>
      <c r="J622" s="17"/>
      <c r="K622" s="17"/>
      <c r="L622" s="17"/>
      <c r="M622" s="18"/>
      <c r="N622" s="19"/>
      <c r="O622" s="19"/>
      <c r="P622" s="19"/>
      <c r="Q622" s="19"/>
    </row>
    <row r="623" s="16" customFormat="1" spans="1:17">
      <c r="A623" s="17"/>
      <c r="B623" s="17"/>
      <c r="C623" s="17"/>
      <c r="D623" s="17"/>
      <c r="E623" s="6"/>
      <c r="F623" s="17"/>
      <c r="G623" s="17"/>
      <c r="H623" s="17"/>
      <c r="I623" s="17"/>
      <c r="J623" s="17"/>
      <c r="K623" s="17"/>
      <c r="L623" s="17"/>
      <c r="M623" s="18"/>
      <c r="N623" s="19"/>
      <c r="O623" s="19"/>
      <c r="P623" s="19"/>
      <c r="Q623" s="19"/>
    </row>
    <row r="624" s="16" customFormat="1" spans="1:17">
      <c r="A624" s="17"/>
      <c r="B624" s="17"/>
      <c r="C624" s="17"/>
      <c r="D624" s="17"/>
      <c r="E624" s="6"/>
      <c r="F624" s="17"/>
      <c r="G624" s="17"/>
      <c r="H624" s="17"/>
      <c r="I624" s="17"/>
      <c r="J624" s="17"/>
      <c r="K624" s="17"/>
      <c r="L624" s="17"/>
      <c r="M624" s="18"/>
      <c r="N624" s="19"/>
      <c r="O624" s="19"/>
      <c r="P624" s="19"/>
      <c r="Q624" s="19"/>
    </row>
    <row r="625" s="16" customFormat="1" spans="1:17">
      <c r="A625" s="17"/>
      <c r="B625" s="17"/>
      <c r="C625" s="17"/>
      <c r="D625" s="17"/>
      <c r="E625" s="6"/>
      <c r="F625" s="17"/>
      <c r="G625" s="17"/>
      <c r="H625" s="17"/>
      <c r="I625" s="17"/>
      <c r="J625" s="17"/>
      <c r="K625" s="17"/>
      <c r="L625" s="17"/>
      <c r="M625" s="18"/>
      <c r="N625" s="19"/>
      <c r="O625" s="19"/>
      <c r="P625" s="19"/>
      <c r="Q625" s="19"/>
    </row>
    <row r="626" s="16" customFormat="1" spans="1:17">
      <c r="A626" s="17"/>
      <c r="B626" s="17"/>
      <c r="C626" s="17"/>
      <c r="D626" s="17"/>
      <c r="E626" s="6"/>
      <c r="F626" s="17"/>
      <c r="G626" s="17"/>
      <c r="H626" s="17"/>
      <c r="I626" s="17"/>
      <c r="J626" s="17"/>
      <c r="K626" s="17"/>
      <c r="L626" s="17"/>
      <c r="M626" s="18"/>
      <c r="N626" s="19"/>
      <c r="O626" s="19"/>
      <c r="P626" s="19"/>
      <c r="Q626" s="19"/>
    </row>
    <row r="627" s="16" customFormat="1" spans="1:17">
      <c r="A627" s="17"/>
      <c r="B627" s="17"/>
      <c r="C627" s="17"/>
      <c r="D627" s="17"/>
      <c r="E627" s="6"/>
      <c r="F627" s="17"/>
      <c r="G627" s="17"/>
      <c r="H627" s="17"/>
      <c r="I627" s="17"/>
      <c r="J627" s="17"/>
      <c r="K627" s="17"/>
      <c r="L627" s="17"/>
      <c r="M627" s="18"/>
      <c r="N627" s="19"/>
      <c r="O627" s="19"/>
      <c r="P627" s="19"/>
      <c r="Q627" s="19"/>
    </row>
    <row r="628" s="16" customFormat="1" spans="1:17">
      <c r="A628" s="17"/>
      <c r="B628" s="17"/>
      <c r="C628" s="17"/>
      <c r="D628" s="17"/>
      <c r="E628" s="6"/>
      <c r="F628" s="17"/>
      <c r="G628" s="17"/>
      <c r="H628" s="17"/>
      <c r="I628" s="17"/>
      <c r="J628" s="17"/>
      <c r="K628" s="17"/>
      <c r="L628" s="17"/>
      <c r="M628" s="18"/>
      <c r="N628" s="19"/>
      <c r="O628" s="19"/>
      <c r="P628" s="19"/>
      <c r="Q628" s="19"/>
    </row>
    <row r="629" s="16" customFormat="1" spans="1:17">
      <c r="A629" s="17"/>
      <c r="B629" s="17"/>
      <c r="C629" s="17"/>
      <c r="D629" s="17"/>
      <c r="E629" s="6"/>
      <c r="F629" s="17"/>
      <c r="G629" s="17"/>
      <c r="H629" s="17"/>
      <c r="I629" s="17"/>
      <c r="J629" s="17"/>
      <c r="K629" s="17"/>
      <c r="L629" s="17"/>
      <c r="M629" s="18"/>
      <c r="N629" s="19"/>
      <c r="O629" s="19"/>
      <c r="P629" s="19"/>
      <c r="Q629" s="19"/>
    </row>
    <row r="630" s="16" customFormat="1" spans="1:17">
      <c r="A630" s="17"/>
      <c r="B630" s="17"/>
      <c r="C630" s="17"/>
      <c r="D630" s="17"/>
      <c r="E630" s="6"/>
      <c r="F630" s="17"/>
      <c r="G630" s="17"/>
      <c r="H630" s="17"/>
      <c r="I630" s="17"/>
      <c r="J630" s="17"/>
      <c r="K630" s="17"/>
      <c r="L630" s="17"/>
      <c r="M630" s="18"/>
      <c r="N630" s="19"/>
      <c r="O630" s="19"/>
      <c r="P630" s="19"/>
      <c r="Q630" s="19"/>
    </row>
    <row r="631" s="16" customFormat="1" spans="1:17">
      <c r="A631" s="17"/>
      <c r="B631" s="17"/>
      <c r="C631" s="17"/>
      <c r="D631" s="17"/>
      <c r="E631" s="6"/>
      <c r="F631" s="17"/>
      <c r="G631" s="17"/>
      <c r="H631" s="17"/>
      <c r="I631" s="17"/>
      <c r="J631" s="17"/>
      <c r="K631" s="17"/>
      <c r="L631" s="17"/>
      <c r="M631" s="18"/>
      <c r="N631" s="19"/>
      <c r="O631" s="19"/>
      <c r="P631" s="19"/>
      <c r="Q631" s="19"/>
    </row>
    <row r="632" s="16" customFormat="1" spans="1:17">
      <c r="A632" s="17"/>
      <c r="B632" s="17"/>
      <c r="C632" s="17"/>
      <c r="D632" s="17"/>
      <c r="E632" s="6"/>
      <c r="F632" s="17"/>
      <c r="G632" s="17"/>
      <c r="H632" s="17"/>
      <c r="I632" s="17"/>
      <c r="J632" s="17"/>
      <c r="K632" s="17"/>
      <c r="L632" s="17"/>
      <c r="M632" s="18"/>
      <c r="N632" s="19"/>
      <c r="O632" s="19"/>
      <c r="P632" s="19"/>
      <c r="Q632" s="19"/>
    </row>
    <row r="633" s="16" customFormat="1" spans="1:17">
      <c r="A633" s="17"/>
      <c r="B633" s="17"/>
      <c r="C633" s="17"/>
      <c r="D633" s="17"/>
      <c r="E633" s="6"/>
      <c r="F633" s="17"/>
      <c r="G633" s="17"/>
      <c r="H633" s="17"/>
      <c r="I633" s="17"/>
      <c r="J633" s="17"/>
      <c r="K633" s="17"/>
      <c r="L633" s="17"/>
      <c r="M633" s="18"/>
      <c r="N633" s="19"/>
      <c r="O633" s="19"/>
      <c r="P633" s="19"/>
      <c r="Q633" s="19"/>
    </row>
    <row r="634" s="16" customFormat="1" spans="1:17">
      <c r="A634" s="17"/>
      <c r="B634" s="17"/>
      <c r="C634" s="17"/>
      <c r="D634" s="17"/>
      <c r="E634" s="6"/>
      <c r="F634" s="17"/>
      <c r="G634" s="17"/>
      <c r="H634" s="17"/>
      <c r="I634" s="17"/>
      <c r="J634" s="17"/>
      <c r="K634" s="17"/>
      <c r="L634" s="17"/>
      <c r="M634" s="18"/>
      <c r="N634" s="19"/>
      <c r="O634" s="19"/>
      <c r="P634" s="19"/>
      <c r="Q634" s="19"/>
    </row>
    <row r="635" s="16" customFormat="1" spans="1:17">
      <c r="A635" s="17"/>
      <c r="B635" s="17"/>
      <c r="C635" s="17"/>
      <c r="D635" s="17"/>
      <c r="E635" s="6"/>
      <c r="F635" s="17"/>
      <c r="G635" s="17"/>
      <c r="H635" s="17"/>
      <c r="I635" s="17"/>
      <c r="J635" s="17"/>
      <c r="K635" s="17"/>
      <c r="L635" s="17"/>
      <c r="M635" s="18"/>
      <c r="N635" s="19"/>
      <c r="O635" s="19"/>
      <c r="P635" s="19"/>
      <c r="Q635" s="19"/>
    </row>
    <row r="636" s="16" customFormat="1" spans="1:17">
      <c r="A636" s="17"/>
      <c r="B636" s="17"/>
      <c r="C636" s="17"/>
      <c r="D636" s="17"/>
      <c r="E636" s="6"/>
      <c r="F636" s="17"/>
      <c r="G636" s="17"/>
      <c r="H636" s="17"/>
      <c r="I636" s="17"/>
      <c r="J636" s="17"/>
      <c r="K636" s="17"/>
      <c r="L636" s="17"/>
      <c r="M636" s="18"/>
      <c r="N636" s="19"/>
      <c r="O636" s="19"/>
      <c r="P636" s="19"/>
      <c r="Q636" s="19"/>
    </row>
    <row r="637" s="16" customFormat="1" spans="1:17">
      <c r="A637" s="17"/>
      <c r="B637" s="17"/>
      <c r="C637" s="17"/>
      <c r="D637" s="17"/>
      <c r="E637" s="6"/>
      <c r="F637" s="17"/>
      <c r="G637" s="17"/>
      <c r="H637" s="17"/>
      <c r="I637" s="17"/>
      <c r="J637" s="17"/>
      <c r="K637" s="17"/>
      <c r="L637" s="17"/>
      <c r="M637" s="18"/>
      <c r="N637" s="19"/>
      <c r="O637" s="19"/>
      <c r="P637" s="19"/>
      <c r="Q637" s="19"/>
    </row>
    <row r="638" s="16" customFormat="1" spans="1:17">
      <c r="A638" s="17"/>
      <c r="B638" s="17"/>
      <c r="C638" s="17"/>
      <c r="D638" s="17"/>
      <c r="E638" s="6"/>
      <c r="F638" s="17"/>
      <c r="G638" s="17"/>
      <c r="H638" s="17"/>
      <c r="I638" s="17"/>
      <c r="J638" s="17"/>
      <c r="K638" s="17"/>
      <c r="L638" s="17"/>
      <c r="M638" s="18"/>
      <c r="N638" s="19"/>
      <c r="O638" s="19"/>
      <c r="P638" s="19"/>
      <c r="Q638" s="19"/>
    </row>
    <row r="639" s="16" customFormat="1" spans="1:17">
      <c r="A639" s="17"/>
      <c r="B639" s="17"/>
      <c r="C639" s="17"/>
      <c r="D639" s="17"/>
      <c r="E639" s="6"/>
      <c r="F639" s="17"/>
      <c r="G639" s="17"/>
      <c r="H639" s="17"/>
      <c r="I639" s="17"/>
      <c r="J639" s="17"/>
      <c r="K639" s="17"/>
      <c r="L639" s="17"/>
      <c r="M639" s="18"/>
      <c r="N639" s="19"/>
      <c r="O639" s="19"/>
      <c r="P639" s="19"/>
      <c r="Q639" s="19"/>
    </row>
    <row r="640" s="16" customFormat="1" spans="1:17">
      <c r="A640" s="17"/>
      <c r="B640" s="17"/>
      <c r="C640" s="17"/>
      <c r="D640" s="17"/>
      <c r="E640" s="6"/>
      <c r="F640" s="17"/>
      <c r="G640" s="17"/>
      <c r="H640" s="17"/>
      <c r="I640" s="17"/>
      <c r="J640" s="17"/>
      <c r="K640" s="17"/>
      <c r="L640" s="17"/>
      <c r="M640" s="18"/>
      <c r="N640" s="19"/>
      <c r="O640" s="19"/>
      <c r="P640" s="19"/>
      <c r="Q640" s="19"/>
    </row>
    <row r="641" s="16" customFormat="1" spans="1:17">
      <c r="A641" s="17"/>
      <c r="B641" s="17"/>
      <c r="C641" s="17"/>
      <c r="D641" s="17"/>
      <c r="E641" s="6"/>
      <c r="F641" s="17"/>
      <c r="G641" s="17"/>
      <c r="H641" s="17"/>
      <c r="I641" s="17"/>
      <c r="J641" s="17"/>
      <c r="K641" s="17"/>
      <c r="L641" s="17"/>
      <c r="M641" s="18"/>
      <c r="N641" s="19"/>
      <c r="O641" s="19"/>
      <c r="P641" s="19"/>
      <c r="Q641" s="19"/>
    </row>
    <row r="642" s="16" customFormat="1" spans="1:17">
      <c r="A642" s="17"/>
      <c r="B642" s="17"/>
      <c r="C642" s="17"/>
      <c r="D642" s="17"/>
      <c r="E642" s="6"/>
      <c r="F642" s="17"/>
      <c r="G642" s="17"/>
      <c r="H642" s="17"/>
      <c r="I642" s="17"/>
      <c r="J642" s="17"/>
      <c r="K642" s="17"/>
      <c r="L642" s="17"/>
      <c r="M642" s="18"/>
      <c r="N642" s="19"/>
      <c r="O642" s="19"/>
      <c r="P642" s="19"/>
      <c r="Q642" s="19"/>
    </row>
    <row r="643" s="12" customFormat="1" spans="1:17">
      <c r="A643" s="17"/>
      <c r="B643" s="17"/>
      <c r="C643" s="17"/>
      <c r="D643" s="17"/>
      <c r="E643" s="6"/>
      <c r="F643" s="17"/>
      <c r="G643" s="17"/>
      <c r="H643" s="17"/>
      <c r="I643" s="17"/>
      <c r="J643" s="17"/>
      <c r="K643" s="17"/>
      <c r="L643" s="17"/>
      <c r="M643" s="18"/>
      <c r="N643" s="19"/>
      <c r="O643" s="19"/>
      <c r="P643" s="19"/>
      <c r="Q643" s="19"/>
    </row>
    <row r="644" s="12" customFormat="1" spans="1:17">
      <c r="A644" s="17"/>
      <c r="B644" s="17"/>
      <c r="C644" s="17"/>
      <c r="D644" s="17"/>
      <c r="E644" s="6"/>
      <c r="F644" s="17"/>
      <c r="G644" s="17"/>
      <c r="H644" s="17"/>
      <c r="I644" s="17"/>
      <c r="J644" s="17"/>
      <c r="K644" s="17"/>
      <c r="L644" s="17"/>
      <c r="M644" s="18"/>
      <c r="N644" s="19"/>
      <c r="O644" s="19"/>
      <c r="P644" s="19"/>
      <c r="Q644" s="19"/>
    </row>
    <row r="645" s="12" customFormat="1" spans="1:17">
      <c r="A645" s="17"/>
      <c r="B645" s="17"/>
      <c r="C645" s="17"/>
      <c r="D645" s="17"/>
      <c r="E645" s="6"/>
      <c r="F645" s="17"/>
      <c r="G645" s="17"/>
      <c r="H645" s="17"/>
      <c r="I645" s="17"/>
      <c r="J645" s="17"/>
      <c r="K645" s="17"/>
      <c r="L645" s="17"/>
      <c r="M645" s="18"/>
      <c r="N645" s="19"/>
      <c r="O645" s="19"/>
      <c r="P645" s="19"/>
      <c r="Q645" s="19"/>
    </row>
    <row r="646" s="12" customFormat="1" spans="1:17">
      <c r="A646" s="17"/>
      <c r="B646" s="17"/>
      <c r="C646" s="17"/>
      <c r="D646" s="17"/>
      <c r="E646" s="6"/>
      <c r="F646" s="17"/>
      <c r="G646" s="17"/>
      <c r="H646" s="17"/>
      <c r="I646" s="17"/>
      <c r="J646" s="17"/>
      <c r="K646" s="17"/>
      <c r="L646" s="17"/>
      <c r="M646" s="18"/>
      <c r="N646" s="19"/>
      <c r="O646" s="19"/>
      <c r="P646" s="19"/>
      <c r="Q646" s="19"/>
    </row>
    <row r="647" s="12" customFormat="1" spans="1:17">
      <c r="A647" s="17"/>
      <c r="B647" s="17"/>
      <c r="C647" s="17"/>
      <c r="D647" s="17"/>
      <c r="E647" s="6"/>
      <c r="F647" s="17"/>
      <c r="G647" s="17"/>
      <c r="H647" s="17"/>
      <c r="I647" s="17"/>
      <c r="J647" s="17"/>
      <c r="K647" s="17"/>
      <c r="L647" s="17"/>
      <c r="M647" s="18"/>
      <c r="N647" s="19"/>
      <c r="O647" s="19"/>
      <c r="P647" s="19"/>
      <c r="Q647" s="19"/>
    </row>
    <row r="648" s="12" customFormat="1" spans="1:17">
      <c r="A648" s="17"/>
      <c r="B648" s="17"/>
      <c r="C648" s="17"/>
      <c r="D648" s="17"/>
      <c r="E648" s="6"/>
      <c r="F648" s="17"/>
      <c r="G648" s="17"/>
      <c r="H648" s="17"/>
      <c r="I648" s="17"/>
      <c r="J648" s="17"/>
      <c r="K648" s="17"/>
      <c r="L648" s="17"/>
      <c r="M648" s="18"/>
      <c r="N648" s="19"/>
      <c r="O648" s="19"/>
      <c r="P648" s="19"/>
      <c r="Q648" s="19"/>
    </row>
    <row r="649" s="12" customFormat="1" spans="1:17">
      <c r="A649" s="17"/>
      <c r="B649" s="17"/>
      <c r="C649" s="17"/>
      <c r="D649" s="17"/>
      <c r="E649" s="6"/>
      <c r="F649" s="17"/>
      <c r="G649" s="17"/>
      <c r="H649" s="17"/>
      <c r="I649" s="17"/>
      <c r="J649" s="17"/>
      <c r="K649" s="17"/>
      <c r="L649" s="17"/>
      <c r="M649" s="18"/>
      <c r="N649" s="19"/>
      <c r="O649" s="19"/>
      <c r="P649" s="19"/>
      <c r="Q649" s="19"/>
    </row>
    <row r="650" s="12" customFormat="1" spans="1:17">
      <c r="A650" s="17"/>
      <c r="B650" s="17"/>
      <c r="C650" s="17"/>
      <c r="D650" s="17"/>
      <c r="E650" s="6"/>
      <c r="F650" s="17"/>
      <c r="G650" s="17"/>
      <c r="H650" s="17"/>
      <c r="I650" s="17"/>
      <c r="J650" s="17"/>
      <c r="K650" s="17"/>
      <c r="L650" s="17"/>
      <c r="M650" s="18"/>
      <c r="N650" s="19"/>
      <c r="O650" s="19"/>
      <c r="P650" s="19"/>
      <c r="Q650" s="19"/>
    </row>
    <row r="651" s="12" customFormat="1" spans="1:17">
      <c r="A651" s="17"/>
      <c r="B651" s="17"/>
      <c r="C651" s="17"/>
      <c r="D651" s="17"/>
      <c r="E651" s="6"/>
      <c r="F651" s="17"/>
      <c r="G651" s="17"/>
      <c r="H651" s="17"/>
      <c r="I651" s="17"/>
      <c r="J651" s="17"/>
      <c r="K651" s="17"/>
      <c r="L651" s="17"/>
      <c r="M651" s="18"/>
      <c r="N651" s="19"/>
      <c r="O651" s="19"/>
      <c r="P651" s="19"/>
      <c r="Q651" s="19"/>
    </row>
    <row r="652" s="12" customFormat="1" spans="1:17">
      <c r="A652" s="17"/>
      <c r="B652" s="17"/>
      <c r="C652" s="17"/>
      <c r="D652" s="17"/>
      <c r="E652" s="6"/>
      <c r="F652" s="17"/>
      <c r="G652" s="17"/>
      <c r="H652" s="17"/>
      <c r="I652" s="17"/>
      <c r="J652" s="17"/>
      <c r="K652" s="17"/>
      <c r="L652" s="17"/>
      <c r="M652" s="18"/>
      <c r="N652" s="19"/>
      <c r="O652" s="19"/>
      <c r="P652" s="19"/>
      <c r="Q652" s="19"/>
    </row>
    <row r="653" s="12" customFormat="1" spans="1:17">
      <c r="A653" s="17"/>
      <c r="B653" s="17"/>
      <c r="C653" s="17"/>
      <c r="D653" s="17"/>
      <c r="E653" s="6"/>
      <c r="F653" s="17"/>
      <c r="G653" s="17"/>
      <c r="H653" s="17"/>
      <c r="I653" s="17"/>
      <c r="J653" s="17"/>
      <c r="K653" s="17"/>
      <c r="L653" s="17"/>
      <c r="M653" s="18"/>
      <c r="N653" s="19"/>
      <c r="O653" s="19"/>
      <c r="P653" s="19"/>
      <c r="Q653" s="19"/>
    </row>
    <row r="654" s="12" customFormat="1" spans="1:17">
      <c r="A654" s="17"/>
      <c r="B654" s="17"/>
      <c r="C654" s="17"/>
      <c r="D654" s="17"/>
      <c r="E654" s="6"/>
      <c r="F654" s="17"/>
      <c r="G654" s="17"/>
      <c r="H654" s="17"/>
      <c r="I654" s="17"/>
      <c r="J654" s="17"/>
      <c r="K654" s="17"/>
      <c r="L654" s="17"/>
      <c r="M654" s="18"/>
      <c r="N654" s="19"/>
      <c r="O654" s="19"/>
      <c r="P654" s="19"/>
      <c r="Q654" s="19"/>
    </row>
    <row r="655" s="12" customFormat="1" spans="1:17">
      <c r="A655" s="17"/>
      <c r="B655" s="17"/>
      <c r="C655" s="17"/>
      <c r="D655" s="17"/>
      <c r="E655" s="6"/>
      <c r="F655" s="17"/>
      <c r="G655" s="17"/>
      <c r="H655" s="17"/>
      <c r="I655" s="17"/>
      <c r="J655" s="17"/>
      <c r="K655" s="17"/>
      <c r="L655" s="17"/>
      <c r="M655" s="18"/>
      <c r="N655" s="19"/>
      <c r="O655" s="19"/>
      <c r="P655" s="19"/>
      <c r="Q655" s="19"/>
    </row>
    <row r="656" s="12" customFormat="1" spans="1:17">
      <c r="A656" s="17"/>
      <c r="B656" s="17"/>
      <c r="C656" s="17"/>
      <c r="D656" s="17"/>
      <c r="E656" s="6"/>
      <c r="F656" s="17"/>
      <c r="G656" s="17"/>
      <c r="H656" s="17"/>
      <c r="I656" s="17"/>
      <c r="J656" s="17"/>
      <c r="K656" s="17"/>
      <c r="L656" s="17"/>
      <c r="M656" s="18"/>
      <c r="N656" s="19"/>
      <c r="O656" s="19"/>
      <c r="P656" s="19"/>
      <c r="Q656" s="19"/>
    </row>
    <row r="657" s="12" customFormat="1" spans="1:17">
      <c r="A657" s="17"/>
      <c r="B657" s="17"/>
      <c r="C657" s="17"/>
      <c r="D657" s="17"/>
      <c r="E657" s="6"/>
      <c r="F657" s="17"/>
      <c r="G657" s="17"/>
      <c r="H657" s="17"/>
      <c r="I657" s="17"/>
      <c r="J657" s="17"/>
      <c r="K657" s="17"/>
      <c r="L657" s="17"/>
      <c r="M657" s="18"/>
      <c r="N657" s="19"/>
      <c r="O657" s="19"/>
      <c r="P657" s="19"/>
      <c r="Q657" s="19"/>
    </row>
    <row r="658" s="12" customFormat="1" spans="1:17">
      <c r="A658" s="17"/>
      <c r="B658" s="17"/>
      <c r="C658" s="17"/>
      <c r="D658" s="17"/>
      <c r="E658" s="6"/>
      <c r="F658" s="17"/>
      <c r="G658" s="17"/>
      <c r="H658" s="17"/>
      <c r="I658" s="17"/>
      <c r="J658" s="17"/>
      <c r="K658" s="17"/>
      <c r="L658" s="17"/>
      <c r="M658" s="18"/>
      <c r="N658" s="19"/>
      <c r="O658" s="19"/>
      <c r="P658" s="19"/>
      <c r="Q658" s="19"/>
    </row>
    <row r="659" s="12" customFormat="1" spans="1:17">
      <c r="A659" s="17"/>
      <c r="B659" s="17"/>
      <c r="C659" s="17"/>
      <c r="D659" s="17"/>
      <c r="E659" s="6"/>
      <c r="F659" s="17"/>
      <c r="G659" s="17"/>
      <c r="H659" s="17"/>
      <c r="I659" s="17"/>
      <c r="J659" s="17"/>
      <c r="K659" s="17"/>
      <c r="L659" s="17"/>
      <c r="M659" s="18"/>
      <c r="N659" s="19"/>
      <c r="O659" s="19"/>
      <c r="P659" s="19"/>
      <c r="Q659" s="19"/>
    </row>
    <row r="660" s="12" customFormat="1" spans="1:17">
      <c r="A660" s="17"/>
      <c r="B660" s="17"/>
      <c r="C660" s="17"/>
      <c r="D660" s="17"/>
      <c r="E660" s="6"/>
      <c r="F660" s="17"/>
      <c r="G660" s="17"/>
      <c r="H660" s="17"/>
      <c r="I660" s="17"/>
      <c r="J660" s="17"/>
      <c r="K660" s="17"/>
      <c r="L660" s="17"/>
      <c r="M660" s="18"/>
      <c r="N660" s="19"/>
      <c r="O660" s="19"/>
      <c r="P660" s="19"/>
      <c r="Q660" s="19"/>
    </row>
    <row r="661" s="12" customFormat="1" spans="1:17">
      <c r="A661" s="17"/>
      <c r="B661" s="17"/>
      <c r="C661" s="17"/>
      <c r="D661" s="17"/>
      <c r="E661" s="6"/>
      <c r="F661" s="17"/>
      <c r="G661" s="17"/>
      <c r="H661" s="17"/>
      <c r="I661" s="17"/>
      <c r="J661" s="17"/>
      <c r="K661" s="17"/>
      <c r="L661" s="17"/>
      <c r="M661" s="18"/>
      <c r="N661" s="19"/>
      <c r="O661" s="19"/>
      <c r="P661" s="19"/>
      <c r="Q661" s="19"/>
    </row>
  </sheetData>
  <autoFilter xmlns:etc="http://www.wps.cn/officeDocument/2017/etCustomData" ref="A5:P158" etc:filterBottomFollowUsedRange="0">
    <extLst/>
  </autoFilter>
  <mergeCells count="15">
    <mergeCell ref="A1:L1"/>
    <mergeCell ref="A2:C2"/>
    <mergeCell ref="D2:G2"/>
    <mergeCell ref="H2:L2"/>
    <mergeCell ref="A3:L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showZeros="0" zoomScale="70" zoomScaleNormal="70" workbookViewId="0">
      <selection activeCell="G24" sqref="G24"/>
    </sheetView>
  </sheetViews>
  <sheetFormatPr defaultColWidth="9" defaultRowHeight="30" customHeight="1"/>
  <cols>
    <col min="1" max="1" width="58.125" style="2" customWidth="1"/>
    <col min="2" max="2" width="37.85" style="2" customWidth="1"/>
    <col min="3" max="6" width="20.625" style="2" customWidth="1"/>
    <col min="7" max="7" width="49.2833333333333" style="2" customWidth="1"/>
    <col min="8" max="27" width="20.625" style="2" customWidth="1"/>
    <col min="28" max="16384" width="9" style="2"/>
  </cols>
  <sheetData>
    <row r="1" customHeight="1" spans="2:10">
      <c r="B1" s="3" t="s">
        <v>311</v>
      </c>
      <c r="C1" s="3" t="s">
        <v>312</v>
      </c>
      <c r="D1" s="3" t="s">
        <v>4</v>
      </c>
      <c r="E1" s="3"/>
      <c r="G1" s="3" t="str">
        <f>C1</f>
        <v>陆院</v>
      </c>
      <c r="H1" s="3" t="str">
        <f>B1</f>
        <v>别名</v>
      </c>
      <c r="I1" s="3" t="str">
        <f>D1</f>
        <v>单位</v>
      </c>
      <c r="J1" s="3">
        <f>E1</f>
        <v>0</v>
      </c>
    </row>
    <row r="2" s="2" customFormat="1" customHeight="1" spans="1:10">
      <c r="A2" s="4"/>
      <c r="B2" s="3" t="s">
        <v>116</v>
      </c>
      <c r="C2" s="3" t="s">
        <v>116</v>
      </c>
      <c r="D2" s="3" t="s">
        <v>12</v>
      </c>
      <c r="E2" s="3"/>
      <c r="G2" s="3" t="str">
        <f t="shared" ref="G2:G33" si="0">C2</f>
        <v>油麦菜</v>
      </c>
      <c r="H2" s="3" t="str">
        <f t="shared" ref="H2:H33" si="1">B2</f>
        <v>油麦菜</v>
      </c>
      <c r="I2" s="3" t="str">
        <f t="shared" ref="I2:I33" si="2">D2</f>
        <v>斤</v>
      </c>
      <c r="J2" s="3">
        <f t="shared" ref="J2:J33" si="3">E2</f>
        <v>0</v>
      </c>
    </row>
    <row r="3" s="2" customFormat="1" customHeight="1" spans="1:10">
      <c r="A3" s="4"/>
      <c r="B3" s="3" t="s">
        <v>313</v>
      </c>
      <c r="C3" s="3" t="s">
        <v>85</v>
      </c>
      <c r="D3" s="3" t="s">
        <v>12</v>
      </c>
      <c r="E3" s="3"/>
      <c r="G3" s="3" t="str">
        <f t="shared" si="0"/>
        <v>芹菜</v>
      </c>
      <c r="H3" s="3" t="str">
        <f t="shared" si="1"/>
        <v>香芹</v>
      </c>
      <c r="I3" s="3" t="str">
        <f t="shared" si="2"/>
        <v>斤</v>
      </c>
      <c r="J3" s="3">
        <f t="shared" si="3"/>
        <v>0</v>
      </c>
    </row>
    <row r="4" s="2" customFormat="1" customHeight="1" spans="2:10">
      <c r="B4" s="3" t="s">
        <v>37</v>
      </c>
      <c r="C4" s="3" t="s">
        <v>37</v>
      </c>
      <c r="D4" s="3" t="s">
        <v>12</v>
      </c>
      <c r="E4" s="3"/>
      <c r="G4" s="3" t="str">
        <f t="shared" si="0"/>
        <v>西芹</v>
      </c>
      <c r="H4" s="3" t="str">
        <f t="shared" si="1"/>
        <v>西芹</v>
      </c>
      <c r="I4" s="3" t="str">
        <f t="shared" si="2"/>
        <v>斤</v>
      </c>
      <c r="J4" s="3">
        <f t="shared" si="3"/>
        <v>0</v>
      </c>
    </row>
    <row r="5" s="2" customFormat="1" customHeight="1" spans="2:10">
      <c r="B5" s="3" t="s">
        <v>62</v>
      </c>
      <c r="C5" s="3" t="s">
        <v>62</v>
      </c>
      <c r="D5" s="3" t="s">
        <v>12</v>
      </c>
      <c r="E5" s="3"/>
      <c r="G5" s="3" t="str">
        <f t="shared" si="0"/>
        <v>西兰花</v>
      </c>
      <c r="H5" s="3" t="str">
        <f t="shared" si="1"/>
        <v>西兰花</v>
      </c>
      <c r="I5" s="3" t="str">
        <f t="shared" si="2"/>
        <v>斤</v>
      </c>
      <c r="J5" s="3">
        <f t="shared" si="3"/>
        <v>0</v>
      </c>
    </row>
    <row r="6" s="2" customFormat="1" customHeight="1" spans="2:10">
      <c r="B6" s="3" t="s">
        <v>314</v>
      </c>
      <c r="C6" s="3" t="s">
        <v>33</v>
      </c>
      <c r="D6" s="3" t="s">
        <v>12</v>
      </c>
      <c r="E6" s="3"/>
      <c r="G6" s="3" t="str">
        <f t="shared" si="0"/>
        <v>大白菜</v>
      </c>
      <c r="H6" s="3" t="str">
        <f t="shared" si="1"/>
        <v>白菜</v>
      </c>
      <c r="I6" s="3" t="str">
        <f t="shared" si="2"/>
        <v>斤</v>
      </c>
      <c r="J6" s="3">
        <f t="shared" si="3"/>
        <v>0</v>
      </c>
    </row>
    <row r="7" s="2" customFormat="1" customHeight="1" spans="2:10">
      <c r="B7" s="3" t="s">
        <v>23</v>
      </c>
      <c r="C7" s="3" t="s">
        <v>23</v>
      </c>
      <c r="D7" s="3" t="s">
        <v>12</v>
      </c>
      <c r="E7" s="3"/>
      <c r="G7" s="3" t="str">
        <f t="shared" si="0"/>
        <v>生菜</v>
      </c>
      <c r="H7" s="3" t="str">
        <f t="shared" si="1"/>
        <v>生菜</v>
      </c>
      <c r="I7" s="3" t="str">
        <f t="shared" si="2"/>
        <v>斤</v>
      </c>
      <c r="J7" s="3">
        <f t="shared" si="3"/>
        <v>0</v>
      </c>
    </row>
    <row r="8" s="2" customFormat="1" customHeight="1" spans="2:10">
      <c r="B8" s="3" t="s">
        <v>39</v>
      </c>
      <c r="C8" s="3" t="s">
        <v>39</v>
      </c>
      <c r="D8" s="3" t="s">
        <v>12</v>
      </c>
      <c r="E8" s="3"/>
      <c r="G8" s="3" t="str">
        <f t="shared" si="0"/>
        <v>上海青</v>
      </c>
      <c r="H8" s="3" t="str">
        <f t="shared" si="1"/>
        <v>上海青</v>
      </c>
      <c r="I8" s="3" t="str">
        <f t="shared" si="2"/>
        <v>斤</v>
      </c>
      <c r="J8" s="3">
        <f t="shared" si="3"/>
        <v>0</v>
      </c>
    </row>
    <row r="9" s="2" customFormat="1" customHeight="1" spans="2:10">
      <c r="B9" s="3" t="s">
        <v>315</v>
      </c>
      <c r="C9" s="3" t="s">
        <v>93</v>
      </c>
      <c r="D9" s="3" t="s">
        <v>12</v>
      </c>
      <c r="E9" s="3"/>
      <c r="G9" s="3" t="str">
        <f t="shared" si="0"/>
        <v>朝天椒</v>
      </c>
      <c r="H9" s="3" t="str">
        <f t="shared" si="1"/>
        <v>小米椒</v>
      </c>
      <c r="I9" s="3" t="str">
        <f t="shared" si="2"/>
        <v>斤</v>
      </c>
      <c r="J9" s="3">
        <f t="shared" si="3"/>
        <v>0</v>
      </c>
    </row>
    <row r="10" s="2" customFormat="1" customHeight="1" spans="2:10">
      <c r="B10" s="3" t="s">
        <v>20</v>
      </c>
      <c r="C10" s="3" t="s">
        <v>20</v>
      </c>
      <c r="D10" s="3" t="s">
        <v>12</v>
      </c>
      <c r="E10" s="3"/>
      <c r="G10" s="3" t="str">
        <f t="shared" si="0"/>
        <v>大青椒</v>
      </c>
      <c r="H10" s="3" t="str">
        <f t="shared" si="1"/>
        <v>大青椒</v>
      </c>
      <c r="I10" s="3" t="str">
        <f t="shared" si="2"/>
        <v>斤</v>
      </c>
      <c r="J10" s="3">
        <f t="shared" si="3"/>
        <v>0</v>
      </c>
    </row>
    <row r="11" s="2" customFormat="1" customHeight="1" spans="2:10">
      <c r="B11" s="3" t="s">
        <v>192</v>
      </c>
      <c r="C11" s="3" t="s">
        <v>192</v>
      </c>
      <c r="D11" s="3" t="s">
        <v>12</v>
      </c>
      <c r="E11" s="3"/>
      <c r="G11" s="3" t="str">
        <f t="shared" si="0"/>
        <v>紫皮蒜</v>
      </c>
      <c r="H11" s="3" t="str">
        <f t="shared" si="1"/>
        <v>紫皮蒜</v>
      </c>
      <c r="I11" s="3" t="str">
        <f t="shared" si="2"/>
        <v>斤</v>
      </c>
      <c r="J11" s="3">
        <f t="shared" si="3"/>
        <v>0</v>
      </c>
    </row>
    <row r="12" s="2" customFormat="1" customHeight="1" spans="2:10">
      <c r="B12" s="3" t="s">
        <v>316</v>
      </c>
      <c r="C12" s="3" t="s">
        <v>194</v>
      </c>
      <c r="D12" s="3" t="s">
        <v>12</v>
      </c>
      <c r="E12" s="3"/>
      <c r="G12" s="3" t="str">
        <f t="shared" si="0"/>
        <v>独头蒜</v>
      </c>
      <c r="H12" s="3" t="str">
        <f t="shared" si="1"/>
        <v>独蒜</v>
      </c>
      <c r="I12" s="3" t="str">
        <f t="shared" si="2"/>
        <v>斤</v>
      </c>
      <c r="J12" s="3">
        <f t="shared" si="3"/>
        <v>0</v>
      </c>
    </row>
    <row r="13" s="2" customFormat="1" customHeight="1" spans="2:10">
      <c r="B13" s="3" t="s">
        <v>100</v>
      </c>
      <c r="C13" s="3" t="s">
        <v>100</v>
      </c>
      <c r="D13" s="3" t="s">
        <v>12</v>
      </c>
      <c r="E13" s="3"/>
      <c r="G13" s="3" t="str">
        <f t="shared" si="0"/>
        <v>茄子</v>
      </c>
      <c r="H13" s="3" t="str">
        <f t="shared" si="1"/>
        <v>茄子</v>
      </c>
      <c r="I13" s="3" t="str">
        <f t="shared" si="2"/>
        <v>斤</v>
      </c>
      <c r="J13" s="3">
        <f t="shared" si="3"/>
        <v>0</v>
      </c>
    </row>
    <row r="14" s="2" customFormat="1" customHeight="1" spans="2:10">
      <c r="B14" s="3" t="s">
        <v>317</v>
      </c>
      <c r="C14" s="3" t="s">
        <v>47</v>
      </c>
      <c r="D14" s="3" t="s">
        <v>12</v>
      </c>
      <c r="E14" s="3"/>
      <c r="G14" s="3" t="str">
        <f t="shared" si="0"/>
        <v>青蒜</v>
      </c>
      <c r="H14" s="3" t="str">
        <f t="shared" si="1"/>
        <v>大蒜叶</v>
      </c>
      <c r="I14" s="3" t="str">
        <f t="shared" si="2"/>
        <v>斤</v>
      </c>
      <c r="J14" s="3">
        <f t="shared" si="3"/>
        <v>0</v>
      </c>
    </row>
    <row r="15" s="2" customFormat="1" customHeight="1" spans="2:10">
      <c r="B15" s="3" t="s">
        <v>58</v>
      </c>
      <c r="C15" s="3" t="s">
        <v>58</v>
      </c>
      <c r="D15" s="3" t="s">
        <v>12</v>
      </c>
      <c r="E15" s="3"/>
      <c r="G15" s="3" t="str">
        <f t="shared" si="0"/>
        <v>黄瓜</v>
      </c>
      <c r="H15" s="3" t="str">
        <f t="shared" si="1"/>
        <v>黄瓜</v>
      </c>
      <c r="I15" s="3" t="str">
        <f t="shared" si="2"/>
        <v>斤</v>
      </c>
      <c r="J15" s="3">
        <f t="shared" si="3"/>
        <v>0</v>
      </c>
    </row>
    <row r="16" s="2" customFormat="1" customHeight="1" spans="2:10">
      <c r="B16" s="3" t="s">
        <v>196</v>
      </c>
      <c r="C16" s="3" t="s">
        <v>196</v>
      </c>
      <c r="D16" s="3" t="s">
        <v>12</v>
      </c>
      <c r="E16" s="3"/>
      <c r="G16" s="3" t="str">
        <f t="shared" si="0"/>
        <v>苦瓜</v>
      </c>
      <c r="H16" s="3" t="str">
        <f t="shared" si="1"/>
        <v>苦瓜</v>
      </c>
      <c r="I16" s="3" t="str">
        <f t="shared" si="2"/>
        <v>斤</v>
      </c>
      <c r="J16" s="3">
        <f t="shared" si="3"/>
        <v>0</v>
      </c>
    </row>
    <row r="17" s="2" customFormat="1" customHeight="1" spans="2:10">
      <c r="B17" s="3" t="s">
        <v>318</v>
      </c>
      <c r="C17" s="3" t="s">
        <v>41</v>
      </c>
      <c r="D17" s="3" t="s">
        <v>12</v>
      </c>
      <c r="E17" s="3"/>
      <c r="G17" s="3" t="str">
        <f t="shared" si="0"/>
        <v>老南瓜</v>
      </c>
      <c r="H17" s="3" t="str">
        <f t="shared" si="1"/>
        <v>南瓜</v>
      </c>
      <c r="I17" s="3" t="str">
        <f t="shared" si="2"/>
        <v>斤</v>
      </c>
      <c r="J17" s="3">
        <f t="shared" si="3"/>
        <v>0</v>
      </c>
    </row>
    <row r="18" s="2" customFormat="1" customHeight="1" spans="2:10">
      <c r="B18" s="3" t="s">
        <v>71</v>
      </c>
      <c r="C18" s="3" t="s">
        <v>71</v>
      </c>
      <c r="D18" s="3" t="s">
        <v>12</v>
      </c>
      <c r="E18" s="3"/>
      <c r="G18" s="3" t="str">
        <f t="shared" si="0"/>
        <v>老姜</v>
      </c>
      <c r="H18" s="3" t="str">
        <f t="shared" si="1"/>
        <v>老姜</v>
      </c>
      <c r="I18" s="3" t="str">
        <f t="shared" si="2"/>
        <v>斤</v>
      </c>
      <c r="J18" s="3">
        <f t="shared" si="3"/>
        <v>0</v>
      </c>
    </row>
    <row r="19" s="2" customFormat="1" customHeight="1" spans="2:10">
      <c r="B19" s="3" t="s">
        <v>65</v>
      </c>
      <c r="C19" s="3" t="s">
        <v>65</v>
      </c>
      <c r="D19" s="3" t="s">
        <v>12</v>
      </c>
      <c r="E19" s="3"/>
      <c r="G19" s="3" t="str">
        <f t="shared" si="0"/>
        <v>莲藕</v>
      </c>
      <c r="H19" s="3" t="str">
        <f t="shared" si="1"/>
        <v>莲藕</v>
      </c>
      <c r="I19" s="3" t="str">
        <f t="shared" si="2"/>
        <v>斤</v>
      </c>
      <c r="J19" s="3">
        <f t="shared" si="3"/>
        <v>0</v>
      </c>
    </row>
    <row r="20" s="2" customFormat="1" customHeight="1" spans="2:10">
      <c r="B20" s="3" t="s">
        <v>66</v>
      </c>
      <c r="C20" s="3" t="s">
        <v>66</v>
      </c>
      <c r="D20" s="3" t="s">
        <v>12</v>
      </c>
      <c r="E20" s="3"/>
      <c r="G20" s="3" t="str">
        <f t="shared" si="0"/>
        <v>莴笋</v>
      </c>
      <c r="H20" s="3" t="str">
        <f t="shared" si="1"/>
        <v>莴笋</v>
      </c>
      <c r="I20" s="3" t="str">
        <f t="shared" si="2"/>
        <v>斤</v>
      </c>
      <c r="J20" s="3">
        <f t="shared" si="3"/>
        <v>0</v>
      </c>
    </row>
    <row r="21" s="2" customFormat="1" customHeight="1" spans="2:10">
      <c r="B21" s="3" t="s">
        <v>27</v>
      </c>
      <c r="C21" s="3" t="s">
        <v>27</v>
      </c>
      <c r="D21" s="3" t="s">
        <v>12</v>
      </c>
      <c r="E21" s="3"/>
      <c r="G21" s="3" t="str">
        <f t="shared" si="0"/>
        <v>黄豆芽</v>
      </c>
      <c r="H21" s="3" t="str">
        <f t="shared" si="1"/>
        <v>黄豆芽</v>
      </c>
      <c r="I21" s="3" t="str">
        <f t="shared" si="2"/>
        <v>斤</v>
      </c>
      <c r="J21" s="3">
        <f t="shared" si="3"/>
        <v>0</v>
      </c>
    </row>
    <row r="22" s="2" customFormat="1" customHeight="1" spans="2:10">
      <c r="B22" s="3" t="s">
        <v>319</v>
      </c>
      <c r="C22" s="3" t="s">
        <v>98</v>
      </c>
      <c r="D22" s="3" t="s">
        <v>12</v>
      </c>
      <c r="E22" s="3"/>
      <c r="G22" s="3" t="str">
        <f t="shared" si="0"/>
        <v>土豆</v>
      </c>
      <c r="H22" s="3" t="str">
        <f t="shared" si="1"/>
        <v>黄心土豆</v>
      </c>
      <c r="I22" s="3" t="str">
        <f t="shared" si="2"/>
        <v>斤</v>
      </c>
      <c r="J22" s="3">
        <f t="shared" si="3"/>
        <v>0</v>
      </c>
    </row>
    <row r="23" s="2" customFormat="1" customHeight="1" spans="2:10">
      <c r="B23" s="3" t="s">
        <v>199</v>
      </c>
      <c r="C23" s="3" t="s">
        <v>199</v>
      </c>
      <c r="D23" s="3" t="s">
        <v>12</v>
      </c>
      <c r="E23" s="3"/>
      <c r="G23" s="3" t="str">
        <f t="shared" si="0"/>
        <v>四季豆</v>
      </c>
      <c r="H23" s="3" t="str">
        <f t="shared" si="1"/>
        <v>四季豆</v>
      </c>
      <c r="I23" s="3" t="str">
        <f t="shared" si="2"/>
        <v>斤</v>
      </c>
      <c r="J23" s="3">
        <f t="shared" si="3"/>
        <v>0</v>
      </c>
    </row>
    <row r="24" s="2" customFormat="1" customHeight="1" spans="2:10">
      <c r="B24" s="3" t="s">
        <v>56</v>
      </c>
      <c r="C24" s="3" t="s">
        <v>56</v>
      </c>
      <c r="D24" s="3" t="s">
        <v>12</v>
      </c>
      <c r="E24" s="3"/>
      <c r="G24" s="3" t="str">
        <f t="shared" si="0"/>
        <v>洋葱</v>
      </c>
      <c r="H24" s="3" t="str">
        <f t="shared" si="1"/>
        <v>洋葱</v>
      </c>
      <c r="I24" s="3" t="str">
        <f t="shared" si="2"/>
        <v>斤</v>
      </c>
      <c r="J24" s="3">
        <f t="shared" si="3"/>
        <v>0</v>
      </c>
    </row>
    <row r="25" s="2" customFormat="1" customHeight="1" spans="2:10">
      <c r="B25" s="3" t="s">
        <v>29</v>
      </c>
      <c r="C25" s="3" t="s">
        <v>29</v>
      </c>
      <c r="D25" s="3" t="s">
        <v>12</v>
      </c>
      <c r="E25" s="3"/>
      <c r="G25" s="3" t="str">
        <f t="shared" si="0"/>
        <v>大葱</v>
      </c>
      <c r="H25" s="3" t="str">
        <f t="shared" si="1"/>
        <v>大葱</v>
      </c>
      <c r="I25" s="3" t="str">
        <f t="shared" si="2"/>
        <v>斤</v>
      </c>
      <c r="J25" s="3">
        <f t="shared" si="3"/>
        <v>0</v>
      </c>
    </row>
    <row r="26" s="2" customFormat="1" customHeight="1" spans="2:10">
      <c r="B26" s="3" t="s">
        <v>11</v>
      </c>
      <c r="C26" s="3" t="s">
        <v>11</v>
      </c>
      <c r="D26" s="3" t="s">
        <v>12</v>
      </c>
      <c r="E26" s="3"/>
      <c r="G26" s="3" t="str">
        <f t="shared" si="0"/>
        <v>胡萝卜</v>
      </c>
      <c r="H26" s="3" t="str">
        <f t="shared" si="1"/>
        <v>胡萝卜</v>
      </c>
      <c r="I26" s="3" t="str">
        <f t="shared" si="2"/>
        <v>斤</v>
      </c>
      <c r="J26" s="3">
        <f t="shared" si="3"/>
        <v>0</v>
      </c>
    </row>
    <row r="27" s="2" customFormat="1" customHeight="1" spans="2:10">
      <c r="B27" s="3" t="s">
        <v>68</v>
      </c>
      <c r="C27" s="3" t="s">
        <v>68</v>
      </c>
      <c r="D27" s="3" t="s">
        <v>12</v>
      </c>
      <c r="E27" s="3"/>
      <c r="G27" s="3" t="str">
        <f t="shared" si="0"/>
        <v>白萝卜</v>
      </c>
      <c r="H27" s="3" t="str">
        <f t="shared" si="1"/>
        <v>白萝卜</v>
      </c>
      <c r="I27" s="3" t="str">
        <f t="shared" si="2"/>
        <v>斤</v>
      </c>
      <c r="J27" s="3">
        <f t="shared" si="3"/>
        <v>0</v>
      </c>
    </row>
    <row r="28" s="2" customFormat="1" customHeight="1" spans="2:10">
      <c r="B28" s="3" t="s">
        <v>59</v>
      </c>
      <c r="C28" s="3" t="s">
        <v>59</v>
      </c>
      <c r="D28" s="3" t="s">
        <v>12</v>
      </c>
      <c r="E28" s="3"/>
      <c r="G28" s="3" t="str">
        <f t="shared" si="0"/>
        <v>西红柿</v>
      </c>
      <c r="H28" s="3" t="str">
        <f t="shared" si="1"/>
        <v>西红柿</v>
      </c>
      <c r="I28" s="3" t="str">
        <f t="shared" si="2"/>
        <v>斤</v>
      </c>
      <c r="J28" s="3">
        <f t="shared" si="3"/>
        <v>0</v>
      </c>
    </row>
    <row r="29" s="2" customFormat="1" customHeight="1" spans="2:10">
      <c r="B29" s="3" t="s">
        <v>16</v>
      </c>
      <c r="C29" s="3" t="s">
        <v>16</v>
      </c>
      <c r="D29" s="3" t="s">
        <v>12</v>
      </c>
      <c r="E29" s="3"/>
      <c r="G29" s="3" t="str">
        <f t="shared" si="0"/>
        <v>去皮玉米</v>
      </c>
      <c r="H29" s="3" t="str">
        <f t="shared" si="1"/>
        <v>去皮玉米</v>
      </c>
      <c r="I29" s="3" t="str">
        <f t="shared" si="2"/>
        <v>斤</v>
      </c>
      <c r="J29" s="3">
        <f t="shared" si="3"/>
        <v>0</v>
      </c>
    </row>
    <row r="30" s="2" customFormat="1" customHeight="1" spans="2:10">
      <c r="B30" s="3" t="s">
        <v>320</v>
      </c>
      <c r="C30" s="3" t="s">
        <v>87</v>
      </c>
      <c r="D30" s="3" t="s">
        <v>12</v>
      </c>
      <c r="E30" s="3"/>
      <c r="G30" s="3" t="str">
        <f t="shared" si="0"/>
        <v>带皮玉米</v>
      </c>
      <c r="H30" s="3" t="str">
        <f t="shared" si="1"/>
        <v>玉米</v>
      </c>
      <c r="I30" s="3" t="str">
        <f t="shared" si="2"/>
        <v>斤</v>
      </c>
      <c r="J30" s="3">
        <f t="shared" si="3"/>
        <v>0</v>
      </c>
    </row>
    <row r="31" s="2" customFormat="1" customHeight="1" spans="2:10">
      <c r="B31" s="3" t="s">
        <v>35</v>
      </c>
      <c r="C31" s="3" t="s">
        <v>35</v>
      </c>
      <c r="D31" s="3" t="s">
        <v>12</v>
      </c>
      <c r="E31" s="3"/>
      <c r="G31" s="3" t="str">
        <f t="shared" si="0"/>
        <v>玉米粒</v>
      </c>
      <c r="H31" s="3" t="str">
        <f t="shared" si="1"/>
        <v>玉米粒</v>
      </c>
      <c r="I31" s="3" t="str">
        <f t="shared" si="2"/>
        <v>斤</v>
      </c>
      <c r="J31" s="3">
        <f t="shared" si="3"/>
        <v>0</v>
      </c>
    </row>
    <row r="32" s="2" customFormat="1" customHeight="1" spans="2:10">
      <c r="B32" s="3" t="s">
        <v>321</v>
      </c>
      <c r="C32" s="3" t="s">
        <v>69</v>
      </c>
      <c r="D32" s="3" t="s">
        <v>12</v>
      </c>
      <c r="E32" s="3"/>
      <c r="G32" s="3" t="str">
        <f t="shared" si="0"/>
        <v>平包菜</v>
      </c>
      <c r="H32" s="3" t="str">
        <f t="shared" si="1"/>
        <v>平包</v>
      </c>
      <c r="I32" s="3" t="str">
        <f t="shared" si="2"/>
        <v>斤</v>
      </c>
      <c r="J32" s="3">
        <f t="shared" si="3"/>
        <v>0</v>
      </c>
    </row>
    <row r="33" s="2" customFormat="1" customHeight="1" spans="2:10">
      <c r="B33" s="3" t="s">
        <v>322</v>
      </c>
      <c r="C33" s="3" t="s">
        <v>109</v>
      </c>
      <c r="D33" s="3" t="s">
        <v>12</v>
      </c>
      <c r="E33" s="3"/>
      <c r="G33" s="3" t="str">
        <f t="shared" si="0"/>
        <v>铁包菜</v>
      </c>
      <c r="H33" s="3" t="str">
        <f t="shared" si="1"/>
        <v>铁包</v>
      </c>
      <c r="I33" s="3" t="str">
        <f t="shared" si="2"/>
        <v>斤</v>
      </c>
      <c r="J33" s="3">
        <f t="shared" si="3"/>
        <v>0</v>
      </c>
    </row>
    <row r="34" s="2" customFormat="1" customHeight="1" spans="2:10">
      <c r="B34" s="3" t="s">
        <v>102</v>
      </c>
      <c r="C34" s="3" t="s">
        <v>102</v>
      </c>
      <c r="D34" s="3" t="s">
        <v>12</v>
      </c>
      <c r="E34" s="3"/>
      <c r="G34" s="3" t="str">
        <f t="shared" ref="G34:G65" si="4">C34</f>
        <v>韭菜</v>
      </c>
      <c r="H34" s="3" t="str">
        <f t="shared" ref="H34:H65" si="5">B34</f>
        <v>韭菜</v>
      </c>
      <c r="I34" s="3" t="str">
        <f t="shared" ref="I34:I65" si="6">D34</f>
        <v>斤</v>
      </c>
      <c r="J34" s="3">
        <f t="shared" ref="J34:J65" si="7">E34</f>
        <v>0</v>
      </c>
    </row>
    <row r="35" s="2" customFormat="1" customHeight="1" spans="2:10">
      <c r="B35" s="3" t="s">
        <v>202</v>
      </c>
      <c r="C35" s="3" t="s">
        <v>202</v>
      </c>
      <c r="D35" s="3" t="s">
        <v>12</v>
      </c>
      <c r="E35" s="3"/>
      <c r="G35" s="3" t="str">
        <f t="shared" si="4"/>
        <v>韭黄</v>
      </c>
      <c r="H35" s="3" t="str">
        <f t="shared" si="5"/>
        <v>韭黄</v>
      </c>
      <c r="I35" s="3" t="str">
        <f t="shared" si="6"/>
        <v>斤</v>
      </c>
      <c r="J35" s="3">
        <f t="shared" si="7"/>
        <v>0</v>
      </c>
    </row>
    <row r="36" s="2" customFormat="1" customHeight="1" spans="2:10">
      <c r="B36" s="3" t="s">
        <v>323</v>
      </c>
      <c r="C36" s="3" t="s">
        <v>31</v>
      </c>
      <c r="D36" s="3" t="s">
        <v>12</v>
      </c>
      <c r="E36" s="3"/>
      <c r="G36" s="3" t="str">
        <f t="shared" si="4"/>
        <v>豆角</v>
      </c>
      <c r="H36" s="3" t="str">
        <f t="shared" si="5"/>
        <v>长豆角</v>
      </c>
      <c r="I36" s="3" t="str">
        <f t="shared" si="6"/>
        <v>斤</v>
      </c>
      <c r="J36" s="3">
        <f t="shared" si="7"/>
        <v>0</v>
      </c>
    </row>
    <row r="37" s="2" customFormat="1" customHeight="1" spans="2:10">
      <c r="B37" s="3" t="s">
        <v>45</v>
      </c>
      <c r="C37" s="3" t="s">
        <v>45</v>
      </c>
      <c r="D37" s="3" t="s">
        <v>12</v>
      </c>
      <c r="E37" s="3"/>
      <c r="G37" s="3" t="str">
        <f t="shared" si="4"/>
        <v>香葱</v>
      </c>
      <c r="H37" s="3" t="str">
        <f t="shared" si="5"/>
        <v>香葱</v>
      </c>
      <c r="I37" s="3" t="str">
        <f t="shared" si="6"/>
        <v>斤</v>
      </c>
      <c r="J37" s="3">
        <f t="shared" si="7"/>
        <v>0</v>
      </c>
    </row>
    <row r="38" s="2" customFormat="1" customHeight="1" spans="2:10">
      <c r="B38" s="3" t="s">
        <v>83</v>
      </c>
      <c r="C38" s="3" t="s">
        <v>83</v>
      </c>
      <c r="D38" s="3" t="s">
        <v>12</v>
      </c>
      <c r="E38" s="3"/>
      <c r="G38" s="3" t="str">
        <f t="shared" si="4"/>
        <v>香菜</v>
      </c>
      <c r="H38" s="3" t="str">
        <f t="shared" si="5"/>
        <v>香菜</v>
      </c>
      <c r="I38" s="3" t="str">
        <f t="shared" si="6"/>
        <v>斤</v>
      </c>
      <c r="J38" s="3">
        <f t="shared" si="7"/>
        <v>0</v>
      </c>
    </row>
    <row r="39" s="2" customFormat="1" customHeight="1" spans="2:10">
      <c r="B39" s="3" t="s">
        <v>101</v>
      </c>
      <c r="C39" s="3" t="s">
        <v>101</v>
      </c>
      <c r="D39" s="3" t="s">
        <v>12</v>
      </c>
      <c r="E39" s="3"/>
      <c r="G39" s="3" t="str">
        <f t="shared" si="4"/>
        <v>有机花菜</v>
      </c>
      <c r="H39" s="3" t="str">
        <f t="shared" si="5"/>
        <v>有机花菜</v>
      </c>
      <c r="I39" s="3" t="str">
        <f t="shared" si="6"/>
        <v>斤</v>
      </c>
      <c r="J39" s="3">
        <f t="shared" si="7"/>
        <v>0</v>
      </c>
    </row>
    <row r="40" s="2" customFormat="1" customHeight="1" spans="2:10">
      <c r="B40" s="3" t="s">
        <v>90</v>
      </c>
      <c r="C40" s="3" t="s">
        <v>90</v>
      </c>
      <c r="D40" s="3" t="s">
        <v>12</v>
      </c>
      <c r="E40" s="3"/>
      <c r="G40" s="3" t="str">
        <f t="shared" si="4"/>
        <v>娃娃菜</v>
      </c>
      <c r="H40" s="3" t="str">
        <f t="shared" si="5"/>
        <v>娃娃菜</v>
      </c>
      <c r="I40" s="3" t="str">
        <f t="shared" si="6"/>
        <v>斤</v>
      </c>
      <c r="J40" s="3">
        <f t="shared" si="7"/>
        <v>0</v>
      </c>
    </row>
    <row r="41" s="2" customFormat="1" customHeight="1" spans="2:10">
      <c r="B41" s="3" t="s">
        <v>324</v>
      </c>
      <c r="C41" s="3" t="s">
        <v>325</v>
      </c>
      <c r="D41" s="3" t="s">
        <v>12</v>
      </c>
      <c r="E41" s="3"/>
      <c r="G41" s="3" t="str">
        <f t="shared" si="4"/>
        <v>大芥菜</v>
      </c>
      <c r="H41" s="3" t="str">
        <f t="shared" si="5"/>
        <v>芥菜</v>
      </c>
      <c r="I41" s="3" t="str">
        <f t="shared" si="6"/>
        <v>斤</v>
      </c>
      <c r="J41" s="3">
        <f t="shared" si="7"/>
        <v>0</v>
      </c>
    </row>
    <row r="42" s="2" customFormat="1" customHeight="1" spans="2:10">
      <c r="B42" s="3" t="s">
        <v>77</v>
      </c>
      <c r="C42" s="3" t="s">
        <v>77</v>
      </c>
      <c r="D42" s="3" t="s">
        <v>12</v>
      </c>
      <c r="E42" s="3"/>
      <c r="G42" s="3" t="str">
        <f t="shared" si="4"/>
        <v>绿豆芽</v>
      </c>
      <c r="H42" s="3" t="str">
        <f t="shared" si="5"/>
        <v>绿豆芽</v>
      </c>
      <c r="I42" s="3" t="str">
        <f t="shared" si="6"/>
        <v>斤</v>
      </c>
      <c r="J42" s="3">
        <f t="shared" si="7"/>
        <v>0</v>
      </c>
    </row>
    <row r="43" s="2" customFormat="1" customHeight="1" spans="2:10">
      <c r="B43" s="3" t="s">
        <v>204</v>
      </c>
      <c r="C43" s="3" t="s">
        <v>204</v>
      </c>
      <c r="D43" s="3" t="s">
        <v>12</v>
      </c>
      <c r="E43" s="3"/>
      <c r="G43" s="3" t="str">
        <f t="shared" si="4"/>
        <v>淮山</v>
      </c>
      <c r="H43" s="3" t="str">
        <f t="shared" si="5"/>
        <v>淮山</v>
      </c>
      <c r="I43" s="3" t="str">
        <f t="shared" si="6"/>
        <v>斤</v>
      </c>
      <c r="J43" s="3">
        <f t="shared" si="7"/>
        <v>0</v>
      </c>
    </row>
    <row r="44" s="2" customFormat="1" customHeight="1" spans="2:10">
      <c r="B44" s="3" t="s">
        <v>144</v>
      </c>
      <c r="C44" s="3" t="s">
        <v>144</v>
      </c>
      <c r="D44" s="3" t="s">
        <v>12</v>
      </c>
      <c r="E44" s="3"/>
      <c r="G44" s="3" t="str">
        <f t="shared" si="4"/>
        <v>铁棍山药</v>
      </c>
      <c r="H44" s="3" t="str">
        <f t="shared" si="5"/>
        <v>铁棍山药</v>
      </c>
      <c r="I44" s="3" t="str">
        <f t="shared" si="6"/>
        <v>斤</v>
      </c>
      <c r="J44" s="3">
        <f t="shared" si="7"/>
        <v>0</v>
      </c>
    </row>
    <row r="45" s="2" customFormat="1" customHeight="1" spans="2:10">
      <c r="B45" s="3" t="s">
        <v>206</v>
      </c>
      <c r="C45" s="3" t="s">
        <v>206</v>
      </c>
      <c r="D45" s="3" t="s">
        <v>12</v>
      </c>
      <c r="E45" s="3"/>
      <c r="G45" s="3" t="str">
        <f t="shared" si="4"/>
        <v>海白菜</v>
      </c>
      <c r="H45" s="3" t="str">
        <f t="shared" si="5"/>
        <v>海白菜</v>
      </c>
      <c r="I45" s="3" t="str">
        <f t="shared" si="6"/>
        <v>斤</v>
      </c>
      <c r="J45" s="3">
        <f t="shared" si="7"/>
        <v>0</v>
      </c>
    </row>
    <row r="46" s="2" customFormat="1" customHeight="1" spans="2:10">
      <c r="B46" s="3" t="s">
        <v>207</v>
      </c>
      <c r="C46" s="3" t="s">
        <v>207</v>
      </c>
      <c r="D46" s="3" t="s">
        <v>12</v>
      </c>
      <c r="E46" s="3"/>
      <c r="G46" s="3" t="str">
        <f t="shared" si="4"/>
        <v>海带丝</v>
      </c>
      <c r="H46" s="3" t="str">
        <f t="shared" si="5"/>
        <v>海带丝</v>
      </c>
      <c r="I46" s="3" t="str">
        <f t="shared" si="6"/>
        <v>斤</v>
      </c>
      <c r="J46" s="3">
        <f t="shared" si="7"/>
        <v>0</v>
      </c>
    </row>
    <row r="47" s="2" customFormat="1" customHeight="1" spans="2:10">
      <c r="B47" s="3" t="s">
        <v>113</v>
      </c>
      <c r="C47" s="3" t="s">
        <v>113</v>
      </c>
      <c r="D47" s="3" t="s">
        <v>12</v>
      </c>
      <c r="E47" s="3"/>
      <c r="G47" s="3" t="str">
        <f t="shared" si="4"/>
        <v>海带结</v>
      </c>
      <c r="H47" s="3" t="str">
        <f t="shared" si="5"/>
        <v>海带结</v>
      </c>
      <c r="I47" s="3" t="str">
        <f t="shared" si="6"/>
        <v>斤</v>
      </c>
      <c r="J47" s="3">
        <f t="shared" si="7"/>
        <v>0</v>
      </c>
    </row>
    <row r="48" s="2" customFormat="1" customHeight="1" spans="2:10">
      <c r="B48" s="3" t="s">
        <v>326</v>
      </c>
      <c r="C48" s="3" t="s">
        <v>208</v>
      </c>
      <c r="D48" s="3" t="s">
        <v>12</v>
      </c>
      <c r="E48" s="3"/>
      <c r="G48" s="3" t="str">
        <f t="shared" si="4"/>
        <v>大蒜头</v>
      </c>
      <c r="H48" s="3" t="str">
        <f t="shared" si="5"/>
        <v>大蒜</v>
      </c>
      <c r="I48" s="3" t="str">
        <f t="shared" si="6"/>
        <v>斤</v>
      </c>
      <c r="J48" s="3">
        <f t="shared" si="7"/>
        <v>0</v>
      </c>
    </row>
    <row r="49" s="2" customFormat="1" customHeight="1" spans="2:10">
      <c r="B49" s="3" t="s">
        <v>327</v>
      </c>
      <c r="C49" s="3" t="s">
        <v>43</v>
      </c>
      <c r="D49" s="3" t="s">
        <v>12</v>
      </c>
      <c r="E49" s="3"/>
      <c r="G49" s="3" t="str">
        <f t="shared" si="4"/>
        <v>去皮蒜米</v>
      </c>
      <c r="H49" s="3" t="str">
        <f t="shared" si="5"/>
        <v>蒜米</v>
      </c>
      <c r="I49" s="3" t="str">
        <f t="shared" si="6"/>
        <v>斤</v>
      </c>
      <c r="J49" s="3">
        <f t="shared" si="7"/>
        <v>0</v>
      </c>
    </row>
    <row r="50" s="2" customFormat="1" customHeight="1" spans="2:10">
      <c r="B50" s="3" t="s">
        <v>122</v>
      </c>
      <c r="C50" s="3" t="s">
        <v>122</v>
      </c>
      <c r="D50" s="3" t="s">
        <v>12</v>
      </c>
      <c r="E50" s="3"/>
      <c r="G50" s="3" t="str">
        <f t="shared" si="4"/>
        <v>蒜苔</v>
      </c>
      <c r="H50" s="3" t="str">
        <f t="shared" si="5"/>
        <v>蒜苔</v>
      </c>
      <c r="I50" s="3" t="str">
        <f t="shared" si="6"/>
        <v>斤</v>
      </c>
      <c r="J50" s="3">
        <f t="shared" si="7"/>
        <v>0</v>
      </c>
    </row>
    <row r="51" s="2" customFormat="1" customHeight="1" spans="2:10">
      <c r="B51" s="3" t="s">
        <v>84</v>
      </c>
      <c r="C51" s="3" t="s">
        <v>84</v>
      </c>
      <c r="D51" s="3" t="s">
        <v>12</v>
      </c>
      <c r="E51" s="3"/>
      <c r="G51" s="3" t="str">
        <f t="shared" si="4"/>
        <v>冬瓜</v>
      </c>
      <c r="H51" s="3" t="str">
        <f t="shared" si="5"/>
        <v>冬瓜</v>
      </c>
      <c r="I51" s="3" t="str">
        <f t="shared" si="6"/>
        <v>斤</v>
      </c>
      <c r="J51" s="3">
        <f t="shared" si="7"/>
        <v>0</v>
      </c>
    </row>
    <row r="52" s="2" customFormat="1" customHeight="1" spans="2:10">
      <c r="B52" s="3" t="s">
        <v>115</v>
      </c>
      <c r="C52" s="3" t="s">
        <v>115</v>
      </c>
      <c r="D52" s="3" t="s">
        <v>12</v>
      </c>
      <c r="E52" s="3"/>
      <c r="G52" s="3" t="str">
        <f t="shared" si="4"/>
        <v>大紫薯</v>
      </c>
      <c r="H52" s="3" t="str">
        <f t="shared" si="5"/>
        <v>大紫薯</v>
      </c>
      <c r="I52" s="3" t="str">
        <f t="shared" si="6"/>
        <v>斤</v>
      </c>
      <c r="J52" s="3">
        <f t="shared" si="7"/>
        <v>0</v>
      </c>
    </row>
    <row r="53" s="2" customFormat="1" customHeight="1" spans="2:10">
      <c r="B53" s="3" t="s">
        <v>209</v>
      </c>
      <c r="C53" s="3" t="s">
        <v>209</v>
      </c>
      <c r="D53" s="3" t="s">
        <v>12</v>
      </c>
      <c r="E53" s="3"/>
      <c r="G53" s="3" t="str">
        <f t="shared" si="4"/>
        <v>小紫薯</v>
      </c>
      <c r="H53" s="3" t="str">
        <f t="shared" si="5"/>
        <v>小紫薯</v>
      </c>
      <c r="I53" s="3" t="str">
        <f t="shared" si="6"/>
        <v>斤</v>
      </c>
      <c r="J53" s="3">
        <f t="shared" si="7"/>
        <v>0</v>
      </c>
    </row>
    <row r="54" s="2" customFormat="1" customHeight="1" spans="2:10">
      <c r="B54" s="3" t="s">
        <v>96</v>
      </c>
      <c r="C54" s="3" t="s">
        <v>96</v>
      </c>
      <c r="D54" s="3" t="s">
        <v>12</v>
      </c>
      <c r="E54" s="3"/>
      <c r="G54" s="3" t="str">
        <f t="shared" si="4"/>
        <v>大红薯</v>
      </c>
      <c r="H54" s="3" t="str">
        <f t="shared" si="5"/>
        <v>大红薯</v>
      </c>
      <c r="I54" s="3" t="str">
        <f t="shared" si="6"/>
        <v>斤</v>
      </c>
      <c r="J54" s="3">
        <f t="shared" si="7"/>
        <v>0</v>
      </c>
    </row>
    <row r="55" s="2" customFormat="1" customHeight="1" spans="2:10">
      <c r="B55" s="3" t="s">
        <v>70</v>
      </c>
      <c r="C55" s="3" t="s">
        <v>70</v>
      </c>
      <c r="D55" s="3" t="s">
        <v>12</v>
      </c>
      <c r="E55" s="3"/>
      <c r="G55" s="3" t="str">
        <f t="shared" si="4"/>
        <v>小红薯</v>
      </c>
      <c r="H55" s="3" t="str">
        <f t="shared" si="5"/>
        <v>小红薯</v>
      </c>
      <c r="I55" s="3" t="str">
        <f t="shared" si="6"/>
        <v>斤</v>
      </c>
      <c r="J55" s="3">
        <f t="shared" si="7"/>
        <v>0</v>
      </c>
    </row>
    <row r="56" s="2" customFormat="1" customHeight="1" spans="2:10">
      <c r="B56" s="3" t="s">
        <v>210</v>
      </c>
      <c r="C56" s="3" t="s">
        <v>210</v>
      </c>
      <c r="D56" s="3" t="s">
        <v>12</v>
      </c>
      <c r="E56" s="3"/>
      <c r="G56" s="3" t="str">
        <f t="shared" si="4"/>
        <v>大芋头</v>
      </c>
      <c r="H56" s="3" t="str">
        <f t="shared" si="5"/>
        <v>大芋头</v>
      </c>
      <c r="I56" s="3" t="str">
        <f t="shared" si="6"/>
        <v>斤</v>
      </c>
      <c r="J56" s="3">
        <f t="shared" si="7"/>
        <v>0</v>
      </c>
    </row>
    <row r="57" s="2" customFormat="1" customHeight="1" spans="2:10">
      <c r="B57" s="3" t="s">
        <v>88</v>
      </c>
      <c r="C57" s="3" t="s">
        <v>88</v>
      </c>
      <c r="D57" s="3" t="s">
        <v>12</v>
      </c>
      <c r="E57" s="3"/>
      <c r="G57" s="3" t="str">
        <f t="shared" si="4"/>
        <v>小芋头</v>
      </c>
      <c r="H57" s="3" t="str">
        <f t="shared" si="5"/>
        <v>小芋头</v>
      </c>
      <c r="I57" s="3" t="str">
        <f t="shared" si="6"/>
        <v>斤</v>
      </c>
      <c r="J57" s="3">
        <f t="shared" si="7"/>
        <v>0</v>
      </c>
    </row>
    <row r="58" s="2" customFormat="1" customHeight="1" spans="2:10">
      <c r="B58" s="3" t="s">
        <v>145</v>
      </c>
      <c r="C58" s="3" t="s">
        <v>145</v>
      </c>
      <c r="D58" s="3" t="s">
        <v>12</v>
      </c>
      <c r="E58" s="3"/>
      <c r="G58" s="3" t="str">
        <f t="shared" si="4"/>
        <v>快菜</v>
      </c>
      <c r="H58" s="3" t="str">
        <f t="shared" si="5"/>
        <v>快菜</v>
      </c>
      <c r="I58" s="3" t="str">
        <f t="shared" si="6"/>
        <v>斤</v>
      </c>
      <c r="J58" s="3">
        <f t="shared" si="7"/>
        <v>0</v>
      </c>
    </row>
    <row r="59" s="2" customFormat="1" customHeight="1" spans="2:10">
      <c r="B59" s="3" t="s">
        <v>211</v>
      </c>
      <c r="C59" s="3" t="s">
        <v>211</v>
      </c>
      <c r="D59" s="3" t="s">
        <v>12</v>
      </c>
      <c r="E59" s="3"/>
      <c r="G59" s="3" t="str">
        <f t="shared" si="4"/>
        <v>三角豆腐</v>
      </c>
      <c r="H59" s="3" t="str">
        <f t="shared" si="5"/>
        <v>三角豆腐</v>
      </c>
      <c r="I59" s="3" t="str">
        <f t="shared" si="6"/>
        <v>斤</v>
      </c>
      <c r="J59" s="3">
        <f t="shared" si="7"/>
        <v>0</v>
      </c>
    </row>
    <row r="60" s="2" customFormat="1" customHeight="1" spans="2:10">
      <c r="B60" s="3" t="s">
        <v>213</v>
      </c>
      <c r="C60" s="3" t="s">
        <v>213</v>
      </c>
      <c r="D60" s="3" t="s">
        <v>12</v>
      </c>
      <c r="E60" s="3"/>
      <c r="G60" s="3" t="str">
        <f t="shared" si="4"/>
        <v>油豆腐皮</v>
      </c>
      <c r="H60" s="3" t="str">
        <f t="shared" si="5"/>
        <v>油豆腐皮</v>
      </c>
      <c r="I60" s="3" t="str">
        <f t="shared" si="6"/>
        <v>斤</v>
      </c>
      <c r="J60" s="3">
        <f t="shared" si="7"/>
        <v>0</v>
      </c>
    </row>
    <row r="61" s="2" customFormat="1" customHeight="1" spans="2:10">
      <c r="B61" s="3" t="s">
        <v>214</v>
      </c>
      <c r="C61" s="3" t="s">
        <v>214</v>
      </c>
      <c r="D61" s="3" t="s">
        <v>215</v>
      </c>
      <c r="E61" s="3"/>
      <c r="G61" s="3" t="str">
        <f t="shared" si="4"/>
        <v>日本豆腐</v>
      </c>
      <c r="H61" s="3" t="str">
        <f t="shared" si="5"/>
        <v>日本豆腐</v>
      </c>
      <c r="I61" s="3" t="str">
        <f t="shared" si="6"/>
        <v>根</v>
      </c>
      <c r="J61" s="3">
        <f t="shared" si="7"/>
        <v>0</v>
      </c>
    </row>
    <row r="62" s="2" customFormat="1" customHeight="1" spans="2:10">
      <c r="B62" s="3" t="s">
        <v>18</v>
      </c>
      <c r="C62" s="3" t="s">
        <v>18</v>
      </c>
      <c r="D62" s="3" t="s">
        <v>12</v>
      </c>
      <c r="E62" s="3"/>
      <c r="G62" s="3" t="str">
        <f t="shared" si="4"/>
        <v>嫩豆腐</v>
      </c>
      <c r="H62" s="3" t="str">
        <f t="shared" si="5"/>
        <v>嫩豆腐</v>
      </c>
      <c r="I62" s="3" t="str">
        <f t="shared" si="6"/>
        <v>斤</v>
      </c>
      <c r="J62" s="3">
        <f t="shared" si="7"/>
        <v>0</v>
      </c>
    </row>
    <row r="63" s="2" customFormat="1" customHeight="1" spans="2:10">
      <c r="B63" s="3" t="s">
        <v>106</v>
      </c>
      <c r="C63" s="3" t="s">
        <v>106</v>
      </c>
      <c r="D63" s="3" t="s">
        <v>12</v>
      </c>
      <c r="E63" s="3"/>
      <c r="G63" s="3" t="str">
        <f t="shared" si="4"/>
        <v>老豆腐</v>
      </c>
      <c r="H63" s="3" t="str">
        <f t="shared" si="5"/>
        <v>老豆腐</v>
      </c>
      <c r="I63" s="3" t="str">
        <f t="shared" si="6"/>
        <v>斤</v>
      </c>
      <c r="J63" s="3">
        <f t="shared" si="7"/>
        <v>0</v>
      </c>
    </row>
    <row r="64" s="2" customFormat="1" customHeight="1" spans="2:10">
      <c r="B64" s="3" t="s">
        <v>328</v>
      </c>
      <c r="C64" s="3" t="s">
        <v>86</v>
      </c>
      <c r="D64" s="3" t="s">
        <v>12</v>
      </c>
      <c r="E64" s="3"/>
      <c r="G64" s="3" t="str">
        <f t="shared" si="4"/>
        <v>五香干</v>
      </c>
      <c r="H64" s="3" t="str">
        <f t="shared" si="5"/>
        <v>卤香干</v>
      </c>
      <c r="I64" s="3" t="str">
        <f t="shared" si="6"/>
        <v>斤</v>
      </c>
      <c r="J64" s="3">
        <f t="shared" si="7"/>
        <v>0</v>
      </c>
    </row>
    <row r="65" s="2" customFormat="1" customHeight="1" spans="2:10">
      <c r="B65" s="3" t="s">
        <v>133</v>
      </c>
      <c r="C65" s="3" t="s">
        <v>133</v>
      </c>
      <c r="D65" s="3" t="s">
        <v>12</v>
      </c>
      <c r="E65" s="3"/>
      <c r="G65" s="3" t="str">
        <f t="shared" si="4"/>
        <v>油豆腐</v>
      </c>
      <c r="H65" s="3" t="str">
        <f t="shared" si="5"/>
        <v>油豆腐</v>
      </c>
      <c r="I65" s="3" t="str">
        <f t="shared" si="6"/>
        <v>斤</v>
      </c>
      <c r="J65" s="3">
        <f t="shared" si="7"/>
        <v>0</v>
      </c>
    </row>
    <row r="66" s="2" customFormat="1" customHeight="1" spans="2:10">
      <c r="B66" s="3" t="s">
        <v>216</v>
      </c>
      <c r="C66" s="3" t="s">
        <v>216</v>
      </c>
      <c r="D66" s="3" t="s">
        <v>12</v>
      </c>
      <c r="E66" s="3"/>
      <c r="G66" s="3" t="str">
        <f t="shared" ref="G66:G97" si="8">C66</f>
        <v>煎豆腐</v>
      </c>
      <c r="H66" s="3" t="str">
        <f t="shared" ref="H66:H97" si="9">B66</f>
        <v>煎豆腐</v>
      </c>
      <c r="I66" s="3" t="str">
        <f t="shared" ref="I66:I97" si="10">D66</f>
        <v>斤</v>
      </c>
      <c r="J66" s="3">
        <f t="shared" ref="J66:J97" si="11">E66</f>
        <v>0</v>
      </c>
    </row>
    <row r="67" s="2" customFormat="1" customHeight="1" spans="2:10">
      <c r="B67" s="3" t="s">
        <v>136</v>
      </c>
      <c r="C67" s="3" t="s">
        <v>136</v>
      </c>
      <c r="D67" s="3" t="s">
        <v>12</v>
      </c>
      <c r="E67" s="3"/>
      <c r="G67" s="3" t="str">
        <f t="shared" si="8"/>
        <v>千张</v>
      </c>
      <c r="H67" s="3" t="str">
        <f t="shared" si="9"/>
        <v>千张</v>
      </c>
      <c r="I67" s="3" t="str">
        <f t="shared" si="10"/>
        <v>斤</v>
      </c>
      <c r="J67" s="3">
        <f t="shared" si="11"/>
        <v>0</v>
      </c>
    </row>
    <row r="68" s="2" customFormat="1" customHeight="1" spans="2:10">
      <c r="B68" s="3" t="s">
        <v>217</v>
      </c>
      <c r="C68" s="3" t="s">
        <v>275</v>
      </c>
      <c r="D68" s="3" t="s">
        <v>12</v>
      </c>
      <c r="E68" s="3"/>
      <c r="G68" s="3" t="str">
        <f t="shared" si="8"/>
        <v>魔玉豆腐</v>
      </c>
      <c r="H68" s="3" t="str">
        <f t="shared" si="9"/>
        <v>魔芋豆腐</v>
      </c>
      <c r="I68" s="3" t="str">
        <f t="shared" si="10"/>
        <v>斤</v>
      </c>
      <c r="J68" s="3">
        <f t="shared" si="11"/>
        <v>0</v>
      </c>
    </row>
    <row r="69" s="2" customFormat="1" customHeight="1" spans="2:10">
      <c r="B69" s="3" t="s">
        <v>218</v>
      </c>
      <c r="C69" s="3" t="s">
        <v>218</v>
      </c>
      <c r="D69" s="3" t="s">
        <v>12</v>
      </c>
      <c r="E69" s="3"/>
      <c r="G69" s="3" t="str">
        <f t="shared" si="8"/>
        <v>千叶豆腐</v>
      </c>
      <c r="H69" s="3" t="str">
        <f t="shared" si="9"/>
        <v>千叶豆腐</v>
      </c>
      <c r="I69" s="3" t="str">
        <f t="shared" si="10"/>
        <v>斤</v>
      </c>
      <c r="J69" s="3">
        <f t="shared" si="11"/>
        <v>0</v>
      </c>
    </row>
    <row r="70" s="2" customFormat="1" customHeight="1" spans="2:10">
      <c r="B70" s="3" t="s">
        <v>219</v>
      </c>
      <c r="C70" s="3" t="s">
        <v>219</v>
      </c>
      <c r="D70" s="3" t="s">
        <v>12</v>
      </c>
      <c r="E70" s="3"/>
      <c r="G70" s="3" t="str">
        <f t="shared" si="8"/>
        <v>米豆腐</v>
      </c>
      <c r="H70" s="3" t="str">
        <f t="shared" si="9"/>
        <v>米豆腐</v>
      </c>
      <c r="I70" s="3" t="str">
        <f t="shared" si="10"/>
        <v>斤</v>
      </c>
      <c r="J70" s="3">
        <f t="shared" si="11"/>
        <v>0</v>
      </c>
    </row>
    <row r="71" s="2" customFormat="1" customHeight="1" spans="2:10">
      <c r="B71" s="3" t="s">
        <v>220</v>
      </c>
      <c r="C71" s="3" t="s">
        <v>220</v>
      </c>
      <c r="D71" s="3" t="s">
        <v>12</v>
      </c>
      <c r="E71" s="3"/>
      <c r="G71" s="3" t="str">
        <f t="shared" si="8"/>
        <v>青灯笼椒</v>
      </c>
      <c r="H71" s="3" t="str">
        <f t="shared" si="9"/>
        <v>青灯笼椒</v>
      </c>
      <c r="I71" s="3" t="str">
        <f t="shared" si="10"/>
        <v>斤</v>
      </c>
      <c r="J71" s="3">
        <f t="shared" si="11"/>
        <v>0</v>
      </c>
    </row>
    <row r="72" s="2" customFormat="1" customHeight="1" spans="2:10">
      <c r="B72" s="3" t="s">
        <v>22</v>
      </c>
      <c r="C72" s="3" t="s">
        <v>22</v>
      </c>
      <c r="D72" s="3" t="s">
        <v>12</v>
      </c>
      <c r="E72" s="3"/>
      <c r="G72" s="3" t="str">
        <f t="shared" si="8"/>
        <v>红灯笼椒</v>
      </c>
      <c r="H72" s="3" t="str">
        <f t="shared" si="9"/>
        <v>红灯笼椒</v>
      </c>
      <c r="I72" s="3" t="str">
        <f t="shared" si="10"/>
        <v>斤</v>
      </c>
      <c r="J72" s="3">
        <f t="shared" si="11"/>
        <v>0</v>
      </c>
    </row>
    <row r="73" s="2" customFormat="1" customHeight="1" spans="2:10">
      <c r="B73" s="3" t="s">
        <v>81</v>
      </c>
      <c r="C73" s="3" t="s">
        <v>81</v>
      </c>
      <c r="D73" s="3" t="s">
        <v>12</v>
      </c>
      <c r="E73" s="3"/>
      <c r="G73" s="3" t="str">
        <f t="shared" si="8"/>
        <v>青线椒</v>
      </c>
      <c r="H73" s="3" t="str">
        <f t="shared" si="9"/>
        <v>青线椒</v>
      </c>
      <c r="I73" s="3" t="str">
        <f t="shared" si="10"/>
        <v>斤</v>
      </c>
      <c r="J73" s="3">
        <f t="shared" si="11"/>
        <v>0</v>
      </c>
    </row>
    <row r="74" s="2" customFormat="1" customHeight="1" spans="2:10">
      <c r="B74" s="3" t="s">
        <v>67</v>
      </c>
      <c r="C74" s="3" t="s">
        <v>67</v>
      </c>
      <c r="D74" s="3" t="s">
        <v>12</v>
      </c>
      <c r="E74" s="3"/>
      <c r="G74" s="3" t="str">
        <f t="shared" si="8"/>
        <v>螺丝椒</v>
      </c>
      <c r="H74" s="3" t="str">
        <f t="shared" si="9"/>
        <v>螺丝椒</v>
      </c>
      <c r="I74" s="3" t="str">
        <f t="shared" si="10"/>
        <v>斤</v>
      </c>
      <c r="J74" s="3">
        <f t="shared" si="11"/>
        <v>0</v>
      </c>
    </row>
    <row r="75" s="2" customFormat="1" customHeight="1" spans="2:10">
      <c r="B75" s="3" t="s">
        <v>329</v>
      </c>
      <c r="C75" s="3" t="s">
        <v>72</v>
      </c>
      <c r="D75" s="3" t="s">
        <v>12</v>
      </c>
      <c r="E75" s="3"/>
      <c r="G75" s="3" t="str">
        <f t="shared" si="8"/>
        <v>美人椒</v>
      </c>
      <c r="H75" s="3" t="str">
        <f t="shared" si="9"/>
        <v>红线椒</v>
      </c>
      <c r="I75" s="3" t="str">
        <f t="shared" si="10"/>
        <v>斤</v>
      </c>
      <c r="J75" s="3">
        <f t="shared" si="11"/>
        <v>0</v>
      </c>
    </row>
    <row r="76" s="2" customFormat="1" customHeight="1" spans="2:10">
      <c r="B76" s="3" t="s">
        <v>107</v>
      </c>
      <c r="C76" s="3" t="s">
        <v>107</v>
      </c>
      <c r="D76" s="3" t="s">
        <v>12</v>
      </c>
      <c r="E76" s="3"/>
      <c r="G76" s="3" t="str">
        <f t="shared" si="8"/>
        <v>西葫芦</v>
      </c>
      <c r="H76" s="3" t="str">
        <f t="shared" si="9"/>
        <v>西葫芦</v>
      </c>
      <c r="I76" s="3" t="str">
        <f t="shared" si="10"/>
        <v>斤</v>
      </c>
      <c r="J76" s="3">
        <f t="shared" si="11"/>
        <v>0</v>
      </c>
    </row>
    <row r="77" s="2" customFormat="1" customHeight="1" spans="2:10">
      <c r="B77" s="3" t="s">
        <v>134</v>
      </c>
      <c r="C77" s="3" t="s">
        <v>134</v>
      </c>
      <c r="D77" s="3" t="s">
        <v>12</v>
      </c>
      <c r="E77" s="3"/>
      <c r="G77" s="3" t="str">
        <f t="shared" si="8"/>
        <v>茶树菇</v>
      </c>
      <c r="H77" s="3" t="str">
        <f t="shared" si="9"/>
        <v>茶树菇</v>
      </c>
      <c r="I77" s="3" t="str">
        <f t="shared" si="10"/>
        <v>斤</v>
      </c>
      <c r="J77" s="3">
        <f t="shared" si="11"/>
        <v>0</v>
      </c>
    </row>
    <row r="78" s="2" customFormat="1" customHeight="1" spans="2:10">
      <c r="B78" s="3" t="s">
        <v>25</v>
      </c>
      <c r="C78" s="3" t="s">
        <v>25</v>
      </c>
      <c r="D78" s="3" t="s">
        <v>12</v>
      </c>
      <c r="E78" s="3"/>
      <c r="G78" s="3" t="str">
        <f t="shared" si="8"/>
        <v>香菇</v>
      </c>
      <c r="H78" s="3" t="str">
        <f t="shared" si="9"/>
        <v>香菇</v>
      </c>
      <c r="I78" s="3" t="str">
        <f t="shared" si="10"/>
        <v>斤</v>
      </c>
      <c r="J78" s="3">
        <f t="shared" si="11"/>
        <v>0</v>
      </c>
    </row>
    <row r="79" s="2" customFormat="1" customHeight="1" spans="2:10">
      <c r="B79" s="3" t="s">
        <v>123</v>
      </c>
      <c r="C79" s="3" t="s">
        <v>123</v>
      </c>
      <c r="D79" s="3" t="s">
        <v>12</v>
      </c>
      <c r="E79" s="3"/>
      <c r="G79" s="3" t="str">
        <f t="shared" si="8"/>
        <v>杏鲍菇</v>
      </c>
      <c r="H79" s="3" t="str">
        <f t="shared" si="9"/>
        <v>杏鲍菇</v>
      </c>
      <c r="I79" s="3" t="str">
        <f t="shared" si="10"/>
        <v>斤</v>
      </c>
      <c r="J79" s="3">
        <f t="shared" si="11"/>
        <v>0</v>
      </c>
    </row>
    <row r="80" s="2" customFormat="1" customHeight="1" spans="2:10">
      <c r="B80" s="3" t="s">
        <v>330</v>
      </c>
      <c r="C80" s="3" t="s">
        <v>222</v>
      </c>
      <c r="D80" s="3" t="s">
        <v>12</v>
      </c>
      <c r="E80" s="3"/>
      <c r="G80" s="3" t="str">
        <f t="shared" si="8"/>
        <v>口蘑</v>
      </c>
      <c r="H80" s="3" t="str">
        <f t="shared" si="9"/>
        <v>白蘑菇</v>
      </c>
      <c r="I80" s="3" t="str">
        <f t="shared" si="10"/>
        <v>斤</v>
      </c>
      <c r="J80" s="3">
        <f t="shared" si="11"/>
        <v>0</v>
      </c>
    </row>
    <row r="81" s="2" customFormat="1" customHeight="1" spans="2:10">
      <c r="B81" s="3" t="s">
        <v>82</v>
      </c>
      <c r="C81" s="3" t="s">
        <v>82</v>
      </c>
      <c r="D81" s="3" t="s">
        <v>12</v>
      </c>
      <c r="E81" s="3"/>
      <c r="G81" s="3" t="str">
        <f t="shared" si="8"/>
        <v>金针菇</v>
      </c>
      <c r="H81" s="3" t="str">
        <f t="shared" si="9"/>
        <v>金针菇</v>
      </c>
      <c r="I81" s="3" t="str">
        <f t="shared" si="10"/>
        <v>斤</v>
      </c>
      <c r="J81" s="3">
        <f t="shared" si="11"/>
        <v>0</v>
      </c>
    </row>
    <row r="82" s="2" customFormat="1" customHeight="1" spans="2:10">
      <c r="B82" s="3" t="s">
        <v>331</v>
      </c>
      <c r="C82" s="3" t="s">
        <v>135</v>
      </c>
      <c r="D82" s="3" t="s">
        <v>12</v>
      </c>
      <c r="E82" s="3"/>
      <c r="G82" s="3" t="str">
        <f t="shared" si="8"/>
        <v>鲜木耳</v>
      </c>
      <c r="H82" s="3" t="str">
        <f t="shared" si="9"/>
        <v>木耳</v>
      </c>
      <c r="I82" s="3" t="str">
        <f t="shared" si="10"/>
        <v>斤</v>
      </c>
      <c r="J82" s="3">
        <f t="shared" si="11"/>
        <v>0</v>
      </c>
    </row>
    <row r="83" s="2" customFormat="1" customHeight="1" spans="2:10">
      <c r="B83" s="3" t="s">
        <v>78</v>
      </c>
      <c r="C83" s="3" t="s">
        <v>78</v>
      </c>
      <c r="D83" s="3" t="s">
        <v>12</v>
      </c>
      <c r="E83" s="3"/>
      <c r="G83" s="3" t="str">
        <f t="shared" si="8"/>
        <v>豌豆粒</v>
      </c>
      <c r="H83" s="3" t="str">
        <f t="shared" si="9"/>
        <v>豌豆粒</v>
      </c>
      <c r="I83" s="3" t="str">
        <f t="shared" si="10"/>
        <v>斤</v>
      </c>
      <c r="J83" s="3">
        <f t="shared" si="11"/>
        <v>0</v>
      </c>
    </row>
    <row r="84" s="2" customFormat="1" customHeight="1" spans="2:10">
      <c r="B84" s="3" t="s">
        <v>332</v>
      </c>
      <c r="C84" s="3" t="s">
        <v>224</v>
      </c>
      <c r="D84" s="3" t="s">
        <v>12</v>
      </c>
      <c r="E84" s="3"/>
      <c r="G84" s="3" t="str">
        <f t="shared" si="8"/>
        <v>去壳生板栗</v>
      </c>
      <c r="H84" s="3" t="str">
        <f t="shared" si="9"/>
        <v>板栗仁</v>
      </c>
      <c r="I84" s="3" t="str">
        <f t="shared" si="10"/>
        <v>斤</v>
      </c>
      <c r="J84" s="3">
        <f t="shared" si="11"/>
        <v>0</v>
      </c>
    </row>
    <row r="85" s="2" customFormat="1" customHeight="1" spans="2:10">
      <c r="B85" s="3" t="s">
        <v>333</v>
      </c>
      <c r="C85" s="3" t="s">
        <v>225</v>
      </c>
      <c r="D85" s="3" t="s">
        <v>12</v>
      </c>
      <c r="E85" s="3"/>
      <c r="G85" s="3" t="str">
        <f t="shared" si="8"/>
        <v>带壳生板栗</v>
      </c>
      <c r="H85" s="3" t="str">
        <f t="shared" si="9"/>
        <v>鲜板栗</v>
      </c>
      <c r="I85" s="3" t="str">
        <f t="shared" si="10"/>
        <v>斤</v>
      </c>
      <c r="J85" s="3">
        <f t="shared" si="11"/>
        <v>0</v>
      </c>
    </row>
    <row r="86" s="2" customFormat="1" customHeight="1" spans="2:10">
      <c r="B86" s="3" t="s">
        <v>226</v>
      </c>
      <c r="C86" s="3" t="s">
        <v>226</v>
      </c>
      <c r="D86" s="3" t="s">
        <v>12</v>
      </c>
      <c r="E86" s="3"/>
      <c r="G86" s="3" t="str">
        <f t="shared" si="8"/>
        <v>带皮马蹄</v>
      </c>
      <c r="H86" s="3" t="str">
        <f t="shared" si="9"/>
        <v>带皮马蹄</v>
      </c>
      <c r="I86" s="3" t="str">
        <f t="shared" si="10"/>
        <v>斤</v>
      </c>
      <c r="J86" s="3">
        <f t="shared" si="11"/>
        <v>0</v>
      </c>
    </row>
    <row r="87" s="2" customFormat="1" customHeight="1" spans="2:10">
      <c r="B87" s="3" t="s">
        <v>89</v>
      </c>
      <c r="C87" s="3" t="s">
        <v>89</v>
      </c>
      <c r="D87" s="3" t="s">
        <v>12</v>
      </c>
      <c r="E87" s="3"/>
      <c r="G87" s="3" t="str">
        <f t="shared" si="8"/>
        <v>毛节瓜</v>
      </c>
      <c r="H87" s="3" t="str">
        <f t="shared" si="9"/>
        <v>毛节瓜</v>
      </c>
      <c r="I87" s="3" t="str">
        <f t="shared" si="10"/>
        <v>斤</v>
      </c>
      <c r="J87" s="3">
        <f t="shared" si="11"/>
        <v>0</v>
      </c>
    </row>
    <row r="88" s="2" customFormat="1" customHeight="1" spans="2:10">
      <c r="B88" s="3" t="s">
        <v>131</v>
      </c>
      <c r="C88" s="3" t="s">
        <v>131</v>
      </c>
      <c r="D88" s="3" t="s">
        <v>12</v>
      </c>
      <c r="E88" s="3"/>
      <c r="G88" s="3" t="str">
        <f t="shared" si="8"/>
        <v>沙姜</v>
      </c>
      <c r="H88" s="3" t="str">
        <f t="shared" si="9"/>
        <v>沙姜</v>
      </c>
      <c r="I88" s="3" t="str">
        <f t="shared" si="10"/>
        <v>斤</v>
      </c>
      <c r="J88" s="3">
        <f t="shared" si="11"/>
        <v>0</v>
      </c>
    </row>
    <row r="89" s="2" customFormat="1" customHeight="1" spans="2:10">
      <c r="B89" s="3" t="s">
        <v>281</v>
      </c>
      <c r="C89" s="3" t="s">
        <v>281</v>
      </c>
      <c r="D89" s="3" t="s">
        <v>12</v>
      </c>
      <c r="E89" s="3"/>
      <c r="G89" s="3" t="str">
        <f t="shared" si="8"/>
        <v>小南瓜</v>
      </c>
      <c r="H89" s="3" t="str">
        <f t="shared" si="9"/>
        <v>小南瓜</v>
      </c>
      <c r="I89" s="3" t="str">
        <f t="shared" si="10"/>
        <v>斤</v>
      </c>
      <c r="J89" s="3">
        <f t="shared" si="11"/>
        <v>0</v>
      </c>
    </row>
    <row r="90" s="2" customFormat="1" customHeight="1" spans="2:10">
      <c r="B90" s="3" t="s">
        <v>227</v>
      </c>
      <c r="C90" s="3" t="s">
        <v>227</v>
      </c>
      <c r="D90" s="3" t="s">
        <v>12</v>
      </c>
      <c r="E90" s="3"/>
      <c r="G90" s="3" t="str">
        <f t="shared" si="8"/>
        <v>板栗南瓜</v>
      </c>
      <c r="H90" s="3" t="str">
        <f t="shared" si="9"/>
        <v>板栗南瓜</v>
      </c>
      <c r="I90" s="3" t="str">
        <f t="shared" si="10"/>
        <v>斤</v>
      </c>
      <c r="J90" s="3">
        <f t="shared" si="11"/>
        <v>0</v>
      </c>
    </row>
    <row r="91" s="2" customFormat="1" customHeight="1" spans="2:10">
      <c r="B91" s="3" t="s">
        <v>334</v>
      </c>
      <c r="C91" s="3" t="s">
        <v>117</v>
      </c>
      <c r="D91" s="3" t="s">
        <v>12</v>
      </c>
      <c r="E91" s="3"/>
      <c r="G91" s="3" t="str">
        <f t="shared" si="8"/>
        <v>山东大姜</v>
      </c>
      <c r="H91" s="3" t="str">
        <f t="shared" si="9"/>
        <v>生姜</v>
      </c>
      <c r="I91" s="3" t="str">
        <f t="shared" si="10"/>
        <v>斤</v>
      </c>
      <c r="J91" s="3">
        <f t="shared" si="11"/>
        <v>0</v>
      </c>
    </row>
    <row r="92" s="2" customFormat="1" customHeight="1" spans="2:10">
      <c r="B92" s="3" t="s">
        <v>228</v>
      </c>
      <c r="C92" s="3" t="s">
        <v>228</v>
      </c>
      <c r="D92" s="3" t="s">
        <v>12</v>
      </c>
      <c r="E92" s="3"/>
      <c r="G92" s="3" t="str">
        <f t="shared" si="8"/>
        <v>紫苏</v>
      </c>
      <c r="H92" s="3" t="str">
        <f t="shared" si="9"/>
        <v>紫苏</v>
      </c>
      <c r="I92" s="3" t="str">
        <f t="shared" si="10"/>
        <v>斤</v>
      </c>
      <c r="J92" s="3">
        <f t="shared" si="11"/>
        <v>0</v>
      </c>
    </row>
    <row r="93" s="2" customFormat="1" customHeight="1" spans="2:10">
      <c r="B93" s="3" t="s">
        <v>140</v>
      </c>
      <c r="C93" s="3" t="s">
        <v>140</v>
      </c>
      <c r="D93" s="3" t="s">
        <v>12</v>
      </c>
      <c r="E93" s="3"/>
      <c r="G93" s="3" t="str">
        <f t="shared" si="8"/>
        <v>荷兰豆</v>
      </c>
      <c r="H93" s="3" t="str">
        <f t="shared" si="9"/>
        <v>荷兰豆</v>
      </c>
      <c r="I93" s="3" t="str">
        <f t="shared" si="10"/>
        <v>斤</v>
      </c>
      <c r="J93" s="3">
        <f t="shared" si="11"/>
        <v>0</v>
      </c>
    </row>
    <row r="94" s="2" customFormat="1" customHeight="1" spans="2:10">
      <c r="B94" s="3" t="s">
        <v>114</v>
      </c>
      <c r="C94" s="3" t="s">
        <v>114</v>
      </c>
      <c r="D94" s="3" t="s">
        <v>12</v>
      </c>
      <c r="E94" s="3"/>
      <c r="G94" s="3" t="str">
        <f t="shared" si="8"/>
        <v>空心菜</v>
      </c>
      <c r="H94" s="3" t="str">
        <f t="shared" si="9"/>
        <v>空心菜</v>
      </c>
      <c r="I94" s="3" t="str">
        <f t="shared" si="10"/>
        <v>斤</v>
      </c>
      <c r="J94" s="3">
        <f t="shared" si="11"/>
        <v>0</v>
      </c>
    </row>
    <row r="95" s="2" customFormat="1" customHeight="1" spans="2:10">
      <c r="B95" s="3" t="s">
        <v>108</v>
      </c>
      <c r="C95" s="3" t="s">
        <v>108</v>
      </c>
      <c r="D95" s="3" t="s">
        <v>12</v>
      </c>
      <c r="E95" s="3"/>
      <c r="G95" s="3" t="str">
        <f t="shared" si="8"/>
        <v>丝瓜</v>
      </c>
      <c r="H95" s="3" t="str">
        <f t="shared" si="9"/>
        <v>丝瓜</v>
      </c>
      <c r="I95" s="3" t="str">
        <f t="shared" si="10"/>
        <v>斤</v>
      </c>
      <c r="J95" s="3">
        <f t="shared" si="11"/>
        <v>0</v>
      </c>
    </row>
    <row r="96" s="2" customFormat="1" customHeight="1" spans="2:10">
      <c r="B96" s="3" t="s">
        <v>92</v>
      </c>
      <c r="C96" s="3" t="s">
        <v>92</v>
      </c>
      <c r="D96" s="3" t="s">
        <v>12</v>
      </c>
      <c r="E96" s="3"/>
      <c r="G96" s="3" t="str">
        <f t="shared" si="8"/>
        <v>小白菜</v>
      </c>
      <c r="H96" s="3" t="str">
        <f t="shared" si="9"/>
        <v>小白菜</v>
      </c>
      <c r="I96" s="3" t="str">
        <f t="shared" si="10"/>
        <v>斤</v>
      </c>
      <c r="J96" s="3">
        <f t="shared" si="11"/>
        <v>0</v>
      </c>
    </row>
    <row r="97" s="2" customFormat="1" customHeight="1" spans="2:10">
      <c r="B97" s="3" t="s">
        <v>137</v>
      </c>
      <c r="C97" s="3" t="s">
        <v>137</v>
      </c>
      <c r="D97" s="3" t="s">
        <v>12</v>
      </c>
      <c r="E97" s="3"/>
      <c r="G97" s="3" t="str">
        <f t="shared" si="8"/>
        <v>仔姜</v>
      </c>
      <c r="H97" s="3" t="str">
        <f t="shared" si="9"/>
        <v>仔姜</v>
      </c>
      <c r="I97" s="3" t="str">
        <f t="shared" si="10"/>
        <v>斤</v>
      </c>
      <c r="J97" s="3">
        <f t="shared" si="11"/>
        <v>0</v>
      </c>
    </row>
    <row r="98" s="2" customFormat="1" customHeight="1" spans="2:10">
      <c r="B98" s="3" t="s">
        <v>142</v>
      </c>
      <c r="C98" s="3" t="s">
        <v>142</v>
      </c>
      <c r="D98" s="3" t="s">
        <v>12</v>
      </c>
      <c r="E98" s="3"/>
      <c r="G98" s="3" t="str">
        <f t="shared" ref="G98:G136" si="12">C98</f>
        <v>卤豆腐丝</v>
      </c>
      <c r="H98" s="3" t="str">
        <f t="shared" ref="H98:H136" si="13">B98</f>
        <v>卤豆腐丝</v>
      </c>
      <c r="I98" s="3" t="str">
        <f t="shared" ref="I98:I136" si="14">D98</f>
        <v>斤</v>
      </c>
      <c r="J98" s="3">
        <f t="shared" ref="J98:J136" si="15">E98</f>
        <v>0</v>
      </c>
    </row>
    <row r="99" s="2" customFormat="1" customHeight="1" spans="2:10">
      <c r="B99" s="3" t="s">
        <v>229</v>
      </c>
      <c r="C99" s="3" t="s">
        <v>229</v>
      </c>
      <c r="D99" s="3" t="s">
        <v>12</v>
      </c>
      <c r="E99" s="3"/>
      <c r="G99" s="3" t="str">
        <f t="shared" si="12"/>
        <v>毛豆</v>
      </c>
      <c r="H99" s="3" t="str">
        <f t="shared" si="13"/>
        <v>毛豆</v>
      </c>
      <c r="I99" s="3" t="str">
        <f t="shared" si="14"/>
        <v>斤</v>
      </c>
      <c r="J99" s="3">
        <f t="shared" si="15"/>
        <v>0</v>
      </c>
    </row>
    <row r="100" s="2" customFormat="1" customHeight="1" spans="2:10">
      <c r="B100" s="3" t="s">
        <v>335</v>
      </c>
      <c r="C100" s="3" t="s">
        <v>230</v>
      </c>
      <c r="D100" s="3" t="s">
        <v>12</v>
      </c>
      <c r="E100" s="3"/>
      <c r="G100" s="3" t="str">
        <f t="shared" si="12"/>
        <v>毛豆粒</v>
      </c>
      <c r="H100" s="3" t="str">
        <f t="shared" si="13"/>
        <v>毛豆米</v>
      </c>
      <c r="I100" s="3" t="str">
        <f t="shared" si="14"/>
        <v>斤</v>
      </c>
      <c r="J100" s="3">
        <f t="shared" si="15"/>
        <v>0</v>
      </c>
    </row>
    <row r="101" s="2" customFormat="1" customHeight="1" spans="2:10">
      <c r="B101" s="3" t="s">
        <v>99</v>
      </c>
      <c r="C101" s="3" t="s">
        <v>99</v>
      </c>
      <c r="D101" s="3" t="s">
        <v>12</v>
      </c>
      <c r="E101" s="3"/>
      <c r="G101" s="3" t="str">
        <f t="shared" si="12"/>
        <v>秀珍菇</v>
      </c>
      <c r="H101" s="3" t="str">
        <f t="shared" si="13"/>
        <v>秀珍菇</v>
      </c>
      <c r="I101" s="3" t="str">
        <f t="shared" si="14"/>
        <v>斤</v>
      </c>
      <c r="J101" s="3">
        <f t="shared" si="15"/>
        <v>0</v>
      </c>
    </row>
    <row r="102" s="2" customFormat="1" customHeight="1" spans="2:10">
      <c r="B102" s="3" t="s">
        <v>336</v>
      </c>
      <c r="C102" s="3" t="s">
        <v>337</v>
      </c>
      <c r="D102" s="3" t="s">
        <v>12</v>
      </c>
      <c r="E102" s="3"/>
      <c r="G102" s="3" t="str">
        <f t="shared" si="12"/>
        <v>生包菜</v>
      </c>
      <c r="H102" s="3" t="str">
        <f t="shared" si="13"/>
        <v>西生菜</v>
      </c>
      <c r="I102" s="3" t="str">
        <f t="shared" si="14"/>
        <v>斤</v>
      </c>
      <c r="J102" s="3">
        <f t="shared" si="15"/>
        <v>0</v>
      </c>
    </row>
    <row r="103" s="2" customFormat="1" customHeight="1" spans="2:10">
      <c r="B103" s="3" t="s">
        <v>338</v>
      </c>
      <c r="C103" s="3" t="s">
        <v>339</v>
      </c>
      <c r="D103" s="3" t="s">
        <v>12</v>
      </c>
      <c r="E103" s="3"/>
      <c r="G103" s="3" t="str">
        <f t="shared" si="12"/>
        <v>紫包菜</v>
      </c>
      <c r="H103" s="3" t="str">
        <f t="shared" si="13"/>
        <v>紫生菜</v>
      </c>
      <c r="I103" s="3" t="str">
        <f t="shared" si="14"/>
        <v>斤</v>
      </c>
      <c r="J103" s="3">
        <f t="shared" si="15"/>
        <v>0</v>
      </c>
    </row>
    <row r="104" s="2" customFormat="1" customHeight="1" spans="2:10">
      <c r="B104" s="3" t="s">
        <v>340</v>
      </c>
      <c r="C104" s="3" t="s">
        <v>340</v>
      </c>
      <c r="D104" s="3" t="s">
        <v>12</v>
      </c>
      <c r="E104" s="3"/>
      <c r="G104" s="3" t="str">
        <f t="shared" si="12"/>
        <v>红叶生菜</v>
      </c>
      <c r="H104" s="3" t="str">
        <f t="shared" si="13"/>
        <v>红叶生菜</v>
      </c>
      <c r="I104" s="3" t="str">
        <f t="shared" si="14"/>
        <v>斤</v>
      </c>
      <c r="J104" s="3">
        <f t="shared" si="15"/>
        <v>0</v>
      </c>
    </row>
    <row r="105" s="2" customFormat="1" customHeight="1" spans="2:10">
      <c r="B105" s="3" t="s">
        <v>341</v>
      </c>
      <c r="C105" s="3" t="s">
        <v>341</v>
      </c>
      <c r="D105" s="3" t="s">
        <v>12</v>
      </c>
      <c r="E105" s="3"/>
      <c r="G105" s="3" t="str">
        <f t="shared" si="12"/>
        <v>苦菊</v>
      </c>
      <c r="H105" s="3" t="str">
        <f t="shared" si="13"/>
        <v>苦菊</v>
      </c>
      <c r="I105" s="3" t="str">
        <f t="shared" si="14"/>
        <v>斤</v>
      </c>
      <c r="J105" s="3">
        <f t="shared" si="15"/>
        <v>0</v>
      </c>
    </row>
    <row r="106" s="2" customFormat="1" customHeight="1" spans="2:10">
      <c r="B106" s="3" t="s">
        <v>342</v>
      </c>
      <c r="C106" s="3" t="s">
        <v>342</v>
      </c>
      <c r="D106" s="3" t="s">
        <v>12</v>
      </c>
      <c r="E106" s="3"/>
      <c r="G106" s="3" t="str">
        <f t="shared" si="12"/>
        <v>冰草</v>
      </c>
      <c r="H106" s="3" t="str">
        <f t="shared" si="13"/>
        <v>冰草</v>
      </c>
      <c r="I106" s="3" t="str">
        <f t="shared" si="14"/>
        <v>斤</v>
      </c>
      <c r="J106" s="3">
        <f t="shared" si="15"/>
        <v>0</v>
      </c>
    </row>
    <row r="107" s="2" customFormat="1" customHeight="1" spans="2:10">
      <c r="B107" s="3" t="s">
        <v>343</v>
      </c>
      <c r="C107" s="3" t="s">
        <v>344</v>
      </c>
      <c r="D107" s="3" t="s">
        <v>12</v>
      </c>
      <c r="E107" s="3"/>
      <c r="G107" s="3" t="str">
        <f t="shared" si="12"/>
        <v>猪肚菌</v>
      </c>
      <c r="H107" s="3" t="str">
        <f t="shared" si="13"/>
        <v>猪肚菇</v>
      </c>
      <c r="I107" s="3" t="str">
        <f t="shared" si="14"/>
        <v>斤</v>
      </c>
      <c r="J107" s="3">
        <f t="shared" si="15"/>
        <v>0</v>
      </c>
    </row>
    <row r="108" s="2" customFormat="1" customHeight="1" spans="2:10">
      <c r="B108" s="3" t="s">
        <v>121</v>
      </c>
      <c r="C108" s="3" t="s">
        <v>121</v>
      </c>
      <c r="D108" s="3" t="s">
        <v>12</v>
      </c>
      <c r="E108" s="3"/>
      <c r="G108" s="3" t="str">
        <f t="shared" si="12"/>
        <v>毛白菜</v>
      </c>
      <c r="H108" s="3" t="str">
        <f t="shared" si="13"/>
        <v>毛白菜</v>
      </c>
      <c r="I108" s="3" t="str">
        <f t="shared" si="14"/>
        <v>斤</v>
      </c>
      <c r="J108" s="3">
        <f t="shared" si="15"/>
        <v>0</v>
      </c>
    </row>
    <row r="109" s="2" customFormat="1" customHeight="1" spans="2:10">
      <c r="B109" s="3" t="s">
        <v>345</v>
      </c>
      <c r="C109" s="3" t="s">
        <v>345</v>
      </c>
      <c r="D109" s="3" t="s">
        <v>12</v>
      </c>
      <c r="E109" s="3"/>
      <c r="G109" s="3" t="str">
        <f t="shared" si="12"/>
        <v>老老豆腐</v>
      </c>
      <c r="H109" s="3" t="str">
        <f t="shared" si="13"/>
        <v>老老豆腐</v>
      </c>
      <c r="I109" s="3" t="str">
        <f t="shared" si="14"/>
        <v>斤</v>
      </c>
      <c r="J109" s="3">
        <f t="shared" si="15"/>
        <v>0</v>
      </c>
    </row>
    <row r="110" s="2" customFormat="1" customHeight="1" spans="2:10">
      <c r="B110" s="3" t="s">
        <v>346</v>
      </c>
      <c r="C110" s="3" t="s">
        <v>347</v>
      </c>
      <c r="D110" s="3" t="s">
        <v>12</v>
      </c>
      <c r="E110" s="3"/>
      <c r="G110" s="3" t="str">
        <f t="shared" si="12"/>
        <v>广东菜心</v>
      </c>
      <c r="H110" s="3" t="str">
        <f t="shared" si="13"/>
        <v>菜心</v>
      </c>
      <c r="I110" s="3" t="str">
        <f t="shared" si="14"/>
        <v>斤</v>
      </c>
      <c r="J110" s="3">
        <f t="shared" si="15"/>
        <v>0</v>
      </c>
    </row>
    <row r="111" s="2" customFormat="1" customHeight="1" spans="2:10">
      <c r="B111" s="3" t="s">
        <v>231</v>
      </c>
      <c r="C111" s="3" t="s">
        <v>231</v>
      </c>
      <c r="D111" s="3" t="s">
        <v>12</v>
      </c>
      <c r="E111" s="3"/>
      <c r="G111" s="3" t="str">
        <f t="shared" si="12"/>
        <v>苹果80果</v>
      </c>
      <c r="H111" s="3" t="str">
        <f t="shared" si="13"/>
        <v>苹果80果</v>
      </c>
      <c r="I111" s="3" t="str">
        <f t="shared" si="14"/>
        <v>斤</v>
      </c>
      <c r="J111" s="3">
        <f t="shared" si="15"/>
        <v>0</v>
      </c>
    </row>
    <row r="112" s="2" customFormat="1" customHeight="1" spans="2:10">
      <c r="B112" s="3" t="s">
        <v>232</v>
      </c>
      <c r="C112" s="3" t="s">
        <v>232</v>
      </c>
      <c r="D112" s="3" t="s">
        <v>12</v>
      </c>
      <c r="E112" s="3"/>
      <c r="G112" s="3" t="str">
        <f t="shared" si="12"/>
        <v>苹果90果</v>
      </c>
      <c r="H112" s="3" t="str">
        <f t="shared" si="13"/>
        <v>苹果90果</v>
      </c>
      <c r="I112" s="3" t="str">
        <f t="shared" si="14"/>
        <v>斤</v>
      </c>
      <c r="J112" s="3">
        <f t="shared" si="15"/>
        <v>0</v>
      </c>
    </row>
    <row r="113" s="2" customFormat="1" customHeight="1" spans="2:10">
      <c r="B113" s="3" t="s">
        <v>49</v>
      </c>
      <c r="C113" s="3" t="s">
        <v>49</v>
      </c>
      <c r="D113" s="3" t="s">
        <v>12</v>
      </c>
      <c r="E113" s="3"/>
      <c r="G113" s="3" t="str">
        <f t="shared" si="12"/>
        <v>香蕉</v>
      </c>
      <c r="H113" s="3" t="str">
        <f t="shared" si="13"/>
        <v>香蕉</v>
      </c>
      <c r="I113" s="3" t="str">
        <f t="shared" si="14"/>
        <v>斤</v>
      </c>
      <c r="J113" s="3">
        <f t="shared" si="15"/>
        <v>0</v>
      </c>
    </row>
    <row r="114" s="2" customFormat="1" customHeight="1" spans="2:10">
      <c r="B114" s="3" t="s">
        <v>237</v>
      </c>
      <c r="C114" s="3" t="s">
        <v>237</v>
      </c>
      <c r="D114" s="3" t="s">
        <v>12</v>
      </c>
      <c r="E114" s="3"/>
      <c r="G114" s="3" t="str">
        <f t="shared" si="12"/>
        <v>圣女果</v>
      </c>
      <c r="H114" s="3" t="str">
        <f t="shared" si="13"/>
        <v>圣女果</v>
      </c>
      <c r="I114" s="3" t="str">
        <f t="shared" si="14"/>
        <v>斤</v>
      </c>
      <c r="J114" s="3">
        <f t="shared" si="15"/>
        <v>0</v>
      </c>
    </row>
    <row r="115" s="2" customFormat="1" customHeight="1" spans="2:10">
      <c r="B115" s="3" t="s">
        <v>348</v>
      </c>
      <c r="C115" s="3" t="s">
        <v>348</v>
      </c>
      <c r="D115" s="3" t="s">
        <v>12</v>
      </c>
      <c r="E115" s="3"/>
      <c r="G115" s="3" t="str">
        <f t="shared" si="12"/>
        <v>千禧</v>
      </c>
      <c r="H115" s="3" t="str">
        <f t="shared" si="13"/>
        <v>千禧</v>
      </c>
      <c r="I115" s="3" t="str">
        <f t="shared" si="14"/>
        <v>斤</v>
      </c>
      <c r="J115" s="3">
        <f t="shared" si="15"/>
        <v>0</v>
      </c>
    </row>
    <row r="116" s="2" customFormat="1" customHeight="1" spans="2:10">
      <c r="B116" s="3" t="s">
        <v>349</v>
      </c>
      <c r="C116" s="3" t="s">
        <v>349</v>
      </c>
      <c r="D116" s="3" t="s">
        <v>12</v>
      </c>
      <c r="E116" s="3"/>
      <c r="G116" s="3" t="str">
        <f t="shared" si="12"/>
        <v>红心火龙果</v>
      </c>
      <c r="H116" s="3" t="str">
        <f t="shared" si="13"/>
        <v>红心火龙果</v>
      </c>
      <c r="I116" s="3" t="str">
        <f t="shared" si="14"/>
        <v>斤</v>
      </c>
      <c r="J116" s="3">
        <f t="shared" si="15"/>
        <v>0</v>
      </c>
    </row>
    <row r="117" s="2" customFormat="1" customHeight="1" spans="2:10">
      <c r="B117" s="3" t="s">
        <v>233</v>
      </c>
      <c r="C117" s="3" t="s">
        <v>233</v>
      </c>
      <c r="D117" s="3" t="s">
        <v>12</v>
      </c>
      <c r="E117" s="3"/>
      <c r="G117" s="3" t="str">
        <f t="shared" si="12"/>
        <v>白心火龙果</v>
      </c>
      <c r="H117" s="3" t="str">
        <f t="shared" si="13"/>
        <v>白心火龙果</v>
      </c>
      <c r="I117" s="3" t="str">
        <f t="shared" si="14"/>
        <v>斤</v>
      </c>
      <c r="J117" s="3">
        <f t="shared" si="15"/>
        <v>0</v>
      </c>
    </row>
    <row r="118" s="2" customFormat="1" customHeight="1" spans="2:10">
      <c r="B118" s="3" t="s">
        <v>129</v>
      </c>
      <c r="C118" s="3" t="s">
        <v>129</v>
      </c>
      <c r="D118" s="3" t="s">
        <v>130</v>
      </c>
      <c r="E118" s="3"/>
      <c r="G118" s="3" t="str">
        <f t="shared" si="12"/>
        <v>柠檬</v>
      </c>
      <c r="H118" s="3" t="str">
        <f t="shared" si="13"/>
        <v>柠檬</v>
      </c>
      <c r="I118" s="3" t="str">
        <f t="shared" si="14"/>
        <v>包</v>
      </c>
      <c r="J118" s="3">
        <f t="shared" si="15"/>
        <v>0</v>
      </c>
    </row>
    <row r="119" customHeight="1" spans="2:10">
      <c r="B119" s="3" t="s">
        <v>52</v>
      </c>
      <c r="C119" s="3" t="s">
        <v>52</v>
      </c>
      <c r="D119" s="3" t="s">
        <v>12</v>
      </c>
      <c r="E119" s="3"/>
      <c r="G119" s="3" t="str">
        <f t="shared" si="12"/>
        <v>贡梨</v>
      </c>
      <c r="H119" s="3" t="str">
        <f t="shared" si="13"/>
        <v>贡梨</v>
      </c>
      <c r="I119" s="3" t="str">
        <f t="shared" si="14"/>
        <v>斤</v>
      </c>
      <c r="J119" s="3">
        <f t="shared" si="15"/>
        <v>0</v>
      </c>
    </row>
    <row r="120" customHeight="1" spans="2:10">
      <c r="B120" s="3" t="s">
        <v>104</v>
      </c>
      <c r="C120" s="3" t="s">
        <v>104</v>
      </c>
      <c r="D120" s="3" t="s">
        <v>12</v>
      </c>
      <c r="E120" s="3"/>
      <c r="G120" s="3" t="str">
        <f t="shared" si="12"/>
        <v>哈密瓜</v>
      </c>
      <c r="H120" s="3" t="str">
        <f t="shared" si="13"/>
        <v>哈密瓜</v>
      </c>
      <c r="I120" s="3" t="str">
        <f t="shared" si="14"/>
        <v>斤</v>
      </c>
      <c r="J120" s="3">
        <f t="shared" si="15"/>
        <v>0</v>
      </c>
    </row>
    <row r="121" customHeight="1" spans="2:10">
      <c r="B121" s="3" t="s">
        <v>350</v>
      </c>
      <c r="C121" s="3" t="s">
        <v>350</v>
      </c>
      <c r="D121" s="3" t="s">
        <v>12</v>
      </c>
      <c r="E121" s="3"/>
      <c r="G121" s="3" t="str">
        <f t="shared" si="12"/>
        <v>麒麟西瓜</v>
      </c>
      <c r="H121" s="3" t="str">
        <f t="shared" si="13"/>
        <v>麒麟西瓜</v>
      </c>
      <c r="I121" s="3" t="str">
        <f t="shared" si="14"/>
        <v>斤</v>
      </c>
      <c r="J121" s="3">
        <f t="shared" si="15"/>
        <v>0</v>
      </c>
    </row>
    <row r="122" customHeight="1" spans="2:10">
      <c r="B122" s="3" t="s">
        <v>351</v>
      </c>
      <c r="C122" s="3" t="s">
        <v>351</v>
      </c>
      <c r="D122" s="3" t="s">
        <v>12</v>
      </c>
      <c r="E122" s="3"/>
      <c r="G122" s="3" t="str">
        <f t="shared" si="12"/>
        <v>甜王西瓜</v>
      </c>
      <c r="H122" s="3" t="str">
        <f t="shared" si="13"/>
        <v>甜王西瓜</v>
      </c>
      <c r="I122" s="3" t="str">
        <f t="shared" si="14"/>
        <v>斤</v>
      </c>
      <c r="J122" s="3">
        <f t="shared" si="15"/>
        <v>0</v>
      </c>
    </row>
    <row r="123" customHeight="1" spans="2:10">
      <c r="B123" s="3" t="s">
        <v>235</v>
      </c>
      <c r="C123" s="3" t="s">
        <v>235</v>
      </c>
      <c r="D123" s="3" t="s">
        <v>12</v>
      </c>
      <c r="E123" s="3"/>
      <c r="G123" s="3" t="str">
        <f t="shared" si="12"/>
        <v>油桃</v>
      </c>
      <c r="H123" s="3" t="str">
        <f t="shared" si="13"/>
        <v>油桃</v>
      </c>
      <c r="I123" s="3" t="str">
        <f t="shared" si="14"/>
        <v>斤</v>
      </c>
      <c r="J123" s="3">
        <f t="shared" si="15"/>
        <v>0</v>
      </c>
    </row>
    <row r="124" customHeight="1" spans="2:10">
      <c r="B124" s="3" t="s">
        <v>306</v>
      </c>
      <c r="C124" s="3" t="s">
        <v>306</v>
      </c>
      <c r="D124" s="3" t="s">
        <v>12</v>
      </c>
      <c r="E124" s="3"/>
      <c r="G124" s="3" t="str">
        <f t="shared" si="12"/>
        <v>龙眼</v>
      </c>
      <c r="H124" s="3" t="str">
        <f t="shared" si="13"/>
        <v>龙眼</v>
      </c>
      <c r="I124" s="3" t="str">
        <f t="shared" si="14"/>
        <v>斤</v>
      </c>
      <c r="J124" s="3">
        <f t="shared" si="15"/>
        <v>0</v>
      </c>
    </row>
    <row r="125" customHeight="1" spans="2:10">
      <c r="B125" s="3" t="s">
        <v>352</v>
      </c>
      <c r="C125" s="3" t="s">
        <v>352</v>
      </c>
      <c r="D125" s="3" t="s">
        <v>12</v>
      </c>
      <c r="E125" s="3"/>
      <c r="G125" s="3" t="str">
        <f t="shared" si="12"/>
        <v>芭蕉</v>
      </c>
      <c r="H125" s="3" t="str">
        <f t="shared" si="13"/>
        <v>芭蕉</v>
      </c>
      <c r="I125" s="3" t="str">
        <f t="shared" si="14"/>
        <v>斤</v>
      </c>
      <c r="J125" s="3">
        <f t="shared" si="15"/>
        <v>0</v>
      </c>
    </row>
    <row r="126" customHeight="1" spans="2:10">
      <c r="B126" s="3" t="s">
        <v>353</v>
      </c>
      <c r="C126" s="3" t="s">
        <v>353</v>
      </c>
      <c r="D126" s="3" t="s">
        <v>12</v>
      </c>
      <c r="E126" s="3"/>
      <c r="G126" s="3" t="str">
        <f t="shared" si="12"/>
        <v>荔枝</v>
      </c>
      <c r="H126" s="3" t="str">
        <f t="shared" si="13"/>
        <v>荔枝</v>
      </c>
      <c r="I126" s="3" t="str">
        <f t="shared" si="14"/>
        <v>斤</v>
      </c>
      <c r="J126" s="3">
        <f t="shared" si="15"/>
        <v>0</v>
      </c>
    </row>
    <row r="127" customHeight="1" spans="2:10">
      <c r="B127" s="3" t="s">
        <v>354</v>
      </c>
      <c r="C127" s="3" t="s">
        <v>354</v>
      </c>
      <c r="D127" s="3" t="s">
        <v>12</v>
      </c>
      <c r="E127" s="3"/>
      <c r="G127" s="3" t="str">
        <f t="shared" si="12"/>
        <v>毛桃</v>
      </c>
      <c r="H127" s="3" t="str">
        <f t="shared" si="13"/>
        <v>毛桃</v>
      </c>
      <c r="I127" s="3" t="str">
        <f t="shared" si="14"/>
        <v>斤</v>
      </c>
      <c r="J127" s="3">
        <f t="shared" si="15"/>
        <v>0</v>
      </c>
    </row>
    <row r="128" customHeight="1" spans="2:10">
      <c r="B128" s="3" t="s">
        <v>155</v>
      </c>
      <c r="C128" s="3" t="s">
        <v>155</v>
      </c>
      <c r="D128" s="3" t="s">
        <v>12</v>
      </c>
      <c r="E128" s="3"/>
      <c r="G128" s="3" t="str">
        <f t="shared" si="12"/>
        <v>香瓜</v>
      </c>
      <c r="H128" s="3" t="str">
        <f t="shared" si="13"/>
        <v>香瓜</v>
      </c>
      <c r="I128" s="3" t="str">
        <f t="shared" si="14"/>
        <v>斤</v>
      </c>
      <c r="J128" s="3">
        <f t="shared" si="15"/>
        <v>0</v>
      </c>
    </row>
    <row r="129" customHeight="1" spans="2:10">
      <c r="B129" s="3" t="s">
        <v>296</v>
      </c>
      <c r="C129" s="3" t="s">
        <v>296</v>
      </c>
      <c r="D129" s="3" t="s">
        <v>12</v>
      </c>
      <c r="E129" s="3"/>
      <c r="G129" s="3" t="str">
        <f t="shared" si="12"/>
        <v>黄金百香果</v>
      </c>
      <c r="H129" s="3" t="str">
        <f t="shared" si="13"/>
        <v>黄金百香果</v>
      </c>
      <c r="I129" s="3" t="str">
        <f t="shared" si="14"/>
        <v>斤</v>
      </c>
      <c r="J129" s="3">
        <f t="shared" si="15"/>
        <v>0</v>
      </c>
    </row>
    <row r="130" customHeight="1" spans="2:10">
      <c r="B130" s="3" t="s">
        <v>355</v>
      </c>
      <c r="C130" s="3" t="s">
        <v>356</v>
      </c>
      <c r="D130" s="3" t="s">
        <v>12</v>
      </c>
      <c r="E130" s="3"/>
      <c r="G130" s="3" t="str">
        <f t="shared" si="12"/>
        <v>青红李</v>
      </c>
      <c r="H130" s="3" t="str">
        <f t="shared" si="13"/>
        <v>青红脆李</v>
      </c>
      <c r="I130" s="3" t="str">
        <f t="shared" si="14"/>
        <v>斤</v>
      </c>
      <c r="J130" s="3">
        <f t="shared" si="15"/>
        <v>0</v>
      </c>
    </row>
    <row r="131" customHeight="1" spans="2:10">
      <c r="B131" s="3" t="s">
        <v>357</v>
      </c>
      <c r="C131" s="3" t="s">
        <v>357</v>
      </c>
      <c r="D131" s="3" t="s">
        <v>12</v>
      </c>
      <c r="E131" s="3"/>
      <c r="G131" s="3" t="str">
        <f t="shared" si="12"/>
        <v>脆冠梨</v>
      </c>
      <c r="H131" s="3" t="str">
        <f t="shared" si="13"/>
        <v>脆冠梨</v>
      </c>
      <c r="I131" s="3" t="str">
        <f t="shared" si="14"/>
        <v>斤</v>
      </c>
      <c r="J131" s="3">
        <f t="shared" si="15"/>
        <v>0</v>
      </c>
    </row>
    <row r="132" customHeight="1" spans="2:10">
      <c r="B132" s="3" t="s">
        <v>358</v>
      </c>
      <c r="C132" s="3" t="s">
        <v>358</v>
      </c>
      <c r="D132" s="3" t="s">
        <v>12</v>
      </c>
      <c r="E132" s="3"/>
      <c r="G132" s="3" t="str">
        <f t="shared" si="12"/>
        <v>黑布李</v>
      </c>
      <c r="H132" s="3" t="str">
        <f t="shared" si="13"/>
        <v>黑布李</v>
      </c>
      <c r="I132" s="3" t="str">
        <f t="shared" si="14"/>
        <v>斤</v>
      </c>
      <c r="J132" s="3">
        <f t="shared" si="15"/>
        <v>0</v>
      </c>
    </row>
    <row r="133" customHeight="1" spans="2:10">
      <c r="B133" s="3" t="s">
        <v>73</v>
      </c>
      <c r="C133" s="3" t="s">
        <v>73</v>
      </c>
      <c r="D133" s="3" t="s">
        <v>12</v>
      </c>
      <c r="E133" s="3"/>
      <c r="G133" s="3" t="str">
        <f t="shared" si="12"/>
        <v>夏橙</v>
      </c>
      <c r="H133" s="3" t="str">
        <f t="shared" si="13"/>
        <v>夏橙</v>
      </c>
      <c r="I133" s="3" t="str">
        <f t="shared" si="14"/>
        <v>斤</v>
      </c>
      <c r="J133" s="3">
        <f t="shared" si="15"/>
        <v>0</v>
      </c>
    </row>
    <row r="134" customHeight="1" spans="2:10">
      <c r="B134" s="3" t="s">
        <v>359</v>
      </c>
      <c r="C134" s="3" t="s">
        <v>75</v>
      </c>
      <c r="D134" s="3" t="s">
        <v>12</v>
      </c>
      <c r="E134" s="3"/>
      <c r="G134" s="3" t="str">
        <f t="shared" si="12"/>
        <v>带皮菠萝</v>
      </c>
      <c r="H134" s="3" t="str">
        <f t="shared" si="13"/>
        <v>菠萝</v>
      </c>
      <c r="I134" s="3" t="str">
        <f t="shared" si="14"/>
        <v>斤</v>
      </c>
      <c r="J134" s="3">
        <f t="shared" si="15"/>
        <v>0</v>
      </c>
    </row>
    <row r="135" customHeight="1" spans="2:10">
      <c r="B135" s="3" t="s">
        <v>360</v>
      </c>
      <c r="C135" s="3" t="s">
        <v>110</v>
      </c>
      <c r="D135" s="3" t="s">
        <v>12</v>
      </c>
      <c r="E135" s="3"/>
      <c r="G135" s="3" t="str">
        <f t="shared" si="12"/>
        <v>大青芒</v>
      </c>
      <c r="H135" s="3" t="str">
        <f t="shared" si="13"/>
        <v>青芒</v>
      </c>
      <c r="I135" s="3" t="str">
        <f t="shared" si="14"/>
        <v>斤</v>
      </c>
      <c r="J135" s="3">
        <f t="shared" si="15"/>
        <v>0</v>
      </c>
    </row>
    <row r="136" customHeight="1" spans="2:10">
      <c r="B136" s="3" t="s">
        <v>361</v>
      </c>
      <c r="C136" s="3" t="s">
        <v>361</v>
      </c>
      <c r="D136" s="3" t="s">
        <v>12</v>
      </c>
      <c r="E136" s="3"/>
      <c r="G136" s="3" t="str">
        <f t="shared" si="12"/>
        <v>青提</v>
      </c>
      <c r="H136" s="3" t="str">
        <f t="shared" si="13"/>
        <v>青提</v>
      </c>
      <c r="I136" s="3" t="str">
        <f t="shared" si="14"/>
        <v>斤</v>
      </c>
      <c r="J136" s="3">
        <f t="shared" si="15"/>
        <v>0</v>
      </c>
    </row>
    <row r="137" customHeight="1" spans="2:10">
      <c r="B137" s="3"/>
      <c r="C137" s="3"/>
      <c r="D137" s="3"/>
      <c r="E137" s="3"/>
      <c r="G137" s="3">
        <f t="shared" ref="G137:G148" si="16">C137</f>
        <v>0</v>
      </c>
      <c r="H137" s="3">
        <f t="shared" ref="H137:H148" si="17">B137</f>
        <v>0</v>
      </c>
      <c r="I137" s="3">
        <f t="shared" ref="I137:I148" si="18">D137</f>
        <v>0</v>
      </c>
      <c r="J137" s="3">
        <f t="shared" ref="J137:J148" si="19">E137</f>
        <v>0</v>
      </c>
    </row>
    <row r="138" customHeight="1" spans="2:10">
      <c r="B138" s="3"/>
      <c r="C138" s="3"/>
      <c r="D138" s="3"/>
      <c r="E138" s="3"/>
      <c r="G138" s="3">
        <f t="shared" si="16"/>
        <v>0</v>
      </c>
      <c r="H138" s="3">
        <f t="shared" si="17"/>
        <v>0</v>
      </c>
      <c r="I138" s="3">
        <f t="shared" si="18"/>
        <v>0</v>
      </c>
      <c r="J138" s="3">
        <f t="shared" si="19"/>
        <v>0</v>
      </c>
    </row>
    <row r="139" customHeight="1" spans="2:10">
      <c r="B139" s="3"/>
      <c r="C139" s="3"/>
      <c r="D139" s="3"/>
      <c r="E139" s="3"/>
      <c r="G139" s="3">
        <f t="shared" si="16"/>
        <v>0</v>
      </c>
      <c r="H139" s="3">
        <f t="shared" si="17"/>
        <v>0</v>
      </c>
      <c r="I139" s="3">
        <f t="shared" si="18"/>
        <v>0</v>
      </c>
      <c r="J139" s="3">
        <f t="shared" si="19"/>
        <v>0</v>
      </c>
    </row>
    <row r="140" customHeight="1" spans="2:10">
      <c r="B140" s="3"/>
      <c r="C140" s="3"/>
      <c r="D140" s="3"/>
      <c r="E140" s="3"/>
      <c r="G140" s="3">
        <f t="shared" si="16"/>
        <v>0</v>
      </c>
      <c r="H140" s="3">
        <f t="shared" si="17"/>
        <v>0</v>
      </c>
      <c r="I140" s="3">
        <f t="shared" si="18"/>
        <v>0</v>
      </c>
      <c r="J140" s="3">
        <f t="shared" si="19"/>
        <v>0</v>
      </c>
    </row>
    <row r="141" customHeight="1" spans="2:10">
      <c r="B141" s="3"/>
      <c r="C141" s="3"/>
      <c r="D141" s="3"/>
      <c r="E141" s="3"/>
      <c r="G141" s="3">
        <f t="shared" si="16"/>
        <v>0</v>
      </c>
      <c r="H141" s="3">
        <f t="shared" si="17"/>
        <v>0</v>
      </c>
      <c r="I141" s="3">
        <f t="shared" si="18"/>
        <v>0</v>
      </c>
      <c r="J141" s="3">
        <f t="shared" si="19"/>
        <v>0</v>
      </c>
    </row>
    <row r="142" customHeight="1" spans="2:10">
      <c r="B142" s="3"/>
      <c r="C142" s="3"/>
      <c r="D142" s="3"/>
      <c r="E142" s="3"/>
      <c r="G142" s="3">
        <f t="shared" si="16"/>
        <v>0</v>
      </c>
      <c r="H142" s="3">
        <f t="shared" si="17"/>
        <v>0</v>
      </c>
      <c r="I142" s="3">
        <f t="shared" si="18"/>
        <v>0</v>
      </c>
      <c r="J142" s="3">
        <f t="shared" si="19"/>
        <v>0</v>
      </c>
    </row>
    <row r="143" customHeight="1" spans="2:10">
      <c r="B143" s="3"/>
      <c r="C143" s="3"/>
      <c r="D143" s="3"/>
      <c r="E143" s="3"/>
      <c r="G143" s="3">
        <f t="shared" si="16"/>
        <v>0</v>
      </c>
      <c r="H143" s="3">
        <f t="shared" si="17"/>
        <v>0</v>
      </c>
      <c r="I143" s="3">
        <f t="shared" si="18"/>
        <v>0</v>
      </c>
      <c r="J143" s="3">
        <f t="shared" si="19"/>
        <v>0</v>
      </c>
    </row>
    <row r="144" customHeight="1" spans="2:10">
      <c r="B144" s="3"/>
      <c r="C144" s="3"/>
      <c r="D144" s="3"/>
      <c r="E144" s="3"/>
      <c r="G144" s="3">
        <f t="shared" si="16"/>
        <v>0</v>
      </c>
      <c r="H144" s="3">
        <f t="shared" si="17"/>
        <v>0</v>
      </c>
      <c r="I144" s="3">
        <f t="shared" si="18"/>
        <v>0</v>
      </c>
      <c r="J144" s="3">
        <f t="shared" si="19"/>
        <v>0</v>
      </c>
    </row>
    <row r="145" customHeight="1" spans="2:10">
      <c r="B145" s="3"/>
      <c r="C145" s="3"/>
      <c r="D145" s="3"/>
      <c r="E145" s="3"/>
      <c r="G145" s="3">
        <f t="shared" si="16"/>
        <v>0</v>
      </c>
      <c r="H145" s="3">
        <f t="shared" si="17"/>
        <v>0</v>
      </c>
      <c r="I145" s="3">
        <f t="shared" si="18"/>
        <v>0</v>
      </c>
      <c r="J145" s="3">
        <f t="shared" si="19"/>
        <v>0</v>
      </c>
    </row>
    <row r="146" customHeight="1" spans="2:10">
      <c r="B146" s="3"/>
      <c r="C146" s="3"/>
      <c r="D146" s="3"/>
      <c r="E146" s="3"/>
      <c r="G146" s="3">
        <f t="shared" si="16"/>
        <v>0</v>
      </c>
      <c r="H146" s="3">
        <f t="shared" si="17"/>
        <v>0</v>
      </c>
      <c r="I146" s="3">
        <f t="shared" si="18"/>
        <v>0</v>
      </c>
      <c r="J146" s="3">
        <f t="shared" si="19"/>
        <v>0</v>
      </c>
    </row>
    <row r="147" customHeight="1" spans="2:10">
      <c r="B147" s="3"/>
      <c r="C147" s="3"/>
      <c r="D147" s="3"/>
      <c r="E147" s="3"/>
      <c r="G147" s="3">
        <f t="shared" si="16"/>
        <v>0</v>
      </c>
      <c r="H147" s="3">
        <f t="shared" si="17"/>
        <v>0</v>
      </c>
      <c r="I147" s="3">
        <f t="shared" si="18"/>
        <v>0</v>
      </c>
      <c r="J147" s="3">
        <f t="shared" si="19"/>
        <v>0</v>
      </c>
    </row>
    <row r="148" customHeight="1" spans="2:10">
      <c r="B148" s="3"/>
      <c r="C148" s="3"/>
      <c r="D148" s="3"/>
      <c r="E148" s="3"/>
      <c r="G148" s="3">
        <f t="shared" si="16"/>
        <v>0</v>
      </c>
      <c r="H148" s="3">
        <f t="shared" si="17"/>
        <v>0</v>
      </c>
      <c r="I148" s="3">
        <f t="shared" si="18"/>
        <v>0</v>
      </c>
      <c r="J148" s="3">
        <f t="shared" si="19"/>
        <v>0</v>
      </c>
    </row>
  </sheetData>
  <autoFilter xmlns:etc="http://www.wps.cn/officeDocument/2017/etCustomData" ref="A3:A66" etc:filterBottomFollowUsedRange="0">
    <sortState ref="A3:A66">
      <sortCondition ref="A3"/>
    </sortState>
    <extLst/>
  </autoFilter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K17" sqref="K17:K18"/>
    </sheetView>
  </sheetViews>
  <sheetFormatPr defaultColWidth="9" defaultRowHeight="25" customHeight="1" outlineLevelCol="7"/>
  <cols>
    <col min="2" max="2" width="43.375" customWidth="1"/>
    <col min="3" max="3" width="16.25" customWidth="1"/>
  </cols>
  <sheetData>
    <row r="1" customHeight="1" spans="1:2">
      <c r="A1" t="s">
        <v>362</v>
      </c>
      <c r="B1" t="s">
        <v>363</v>
      </c>
    </row>
    <row r="2" customHeight="1" spans="1:8">
      <c r="A2" t="s">
        <v>364</v>
      </c>
      <c r="B2" t="s">
        <v>365</v>
      </c>
      <c r="C2" t="s">
        <v>366</v>
      </c>
      <c r="E2" t="s">
        <v>367</v>
      </c>
      <c r="H2" t="s">
        <v>368</v>
      </c>
    </row>
    <row r="3" customHeight="1" spans="1:2">
      <c r="A3" t="s">
        <v>369</v>
      </c>
      <c r="B3" t="s">
        <v>370</v>
      </c>
    </row>
    <row r="4" customHeight="1" spans="1:2">
      <c r="A4" t="s">
        <v>371</v>
      </c>
      <c r="B4" t="s">
        <v>372</v>
      </c>
    </row>
    <row r="5" customHeight="1" spans="1:2">
      <c r="A5" t="s">
        <v>373</v>
      </c>
      <c r="B5" t="s">
        <v>374</v>
      </c>
    </row>
    <row r="6" customHeight="1" spans="1:2">
      <c r="A6" t="s">
        <v>375</v>
      </c>
      <c r="B6" t="s">
        <v>376</v>
      </c>
    </row>
    <row r="7" customHeight="1" spans="1:2">
      <c r="A7" t="s">
        <v>377</v>
      </c>
      <c r="B7" s="1" t="s">
        <v>378</v>
      </c>
    </row>
    <row r="8" customHeight="1" spans="1:2">
      <c r="A8" t="s">
        <v>379</v>
      </c>
      <c r="B8" t="s">
        <v>380</v>
      </c>
    </row>
    <row r="9" customHeight="1" spans="1:2">
      <c r="A9" t="s">
        <v>364</v>
      </c>
      <c r="B9" t="s">
        <v>381</v>
      </c>
    </row>
    <row r="10" customHeight="1" spans="1:2">
      <c r="A10" t="s">
        <v>369</v>
      </c>
      <c r="B10" t="s">
        <v>382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分析总表</vt:lpstr>
      <vt:lpstr>分类汇总</vt:lpstr>
      <vt:lpstr>打印分拣单</vt:lpstr>
      <vt:lpstr>大正打印 (2)</vt:lpstr>
      <vt:lpstr>豆腐</vt:lpstr>
      <vt:lpstr>水果</vt:lpstr>
      <vt:lpstr>地下菜</vt:lpstr>
      <vt:lpstr>豆米</vt:lpstr>
      <vt:lpstr>豆芽</vt:lpstr>
      <vt:lpstr>菌菇</vt:lpstr>
      <vt:lpstr>库存</vt:lpstr>
      <vt:lpstr>莲藕</vt:lpstr>
      <vt:lpstr>龙老板</vt:lpstr>
      <vt:lpstr>龙老板1</vt:lpstr>
      <vt:lpstr>龙老板2</vt:lpstr>
      <vt:lpstr>蒜类</vt:lpstr>
      <vt:lpstr>叶菜</vt:lpstr>
      <vt:lpstr>玉米</vt:lpstr>
      <vt:lpstr>价格表</vt:lpstr>
      <vt:lpstr>原表</vt:lpstr>
      <vt:lpstr>别名查询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飞鹰</cp:lastModifiedBy>
  <dcterms:created xsi:type="dcterms:W3CDTF">1996-12-17T01:32:00Z</dcterms:created>
  <dcterms:modified xsi:type="dcterms:W3CDTF">2025-05-20T13:06:06Z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D9B2DDAC8AFD4EFF86EB3FC0BD24D6A8</vt:lpwstr>
  </property>
  <property fmtid="{D5CDD505-2E9C-101B-9397-08002B2CF9AE}" pid="4" name="KSOReadingLayout">
    <vt:bool>true</vt:bool>
  </property>
</Properties>
</file>